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610" activeTab="0"/>
  </bookViews>
  <sheets>
    <sheet name="Sheet1" sheetId="1" r:id="rId1"/>
    <sheet name="Sheet2" sheetId="2" r:id="rId2"/>
  </sheets>
  <definedNames>
    <definedName name="_xlnm.Print_Titles" localSheetId="0">'Sheet1'!$A:$B,'Sheet1'!$1:$3</definedName>
  </definedNames>
  <calcPr calcMode="manual" fullCalcOnLoad="1"/>
</workbook>
</file>

<file path=xl/sharedStrings.xml><?xml version="1.0" encoding="utf-8"?>
<sst xmlns="http://schemas.openxmlformats.org/spreadsheetml/2006/main" count="170" uniqueCount="126">
  <si>
    <t>TOTAL</t>
  </si>
  <si>
    <t>Gilled Snail</t>
  </si>
  <si>
    <t>Riffle Beetle</t>
  </si>
  <si>
    <t>Water Penny</t>
  </si>
  <si>
    <t>Aquatic Beetle</t>
  </si>
  <si>
    <t>Aquatic Sowbug</t>
  </si>
  <si>
    <t>Cranefly Larva</t>
  </si>
  <si>
    <t>Crayfish</t>
  </si>
  <si>
    <t>Damselfly Larva</t>
  </si>
  <si>
    <t>Dragonfly Larva</t>
  </si>
  <si>
    <t>Fishfly Larva</t>
  </si>
  <si>
    <t>Watersnipe Larva</t>
  </si>
  <si>
    <t>Aquatic Worm</t>
  </si>
  <si>
    <t>Blackfly Larva</t>
  </si>
  <si>
    <t>Leech</t>
  </si>
  <si>
    <t>Planarian</t>
  </si>
  <si>
    <t>Pouch and Pond Snails</t>
  </si>
  <si>
    <t>True Bug Adult</t>
  </si>
  <si>
    <t>Alderfly Larva</t>
  </si>
  <si>
    <t>Clam, Mussel</t>
  </si>
  <si>
    <t>Scud</t>
  </si>
  <si>
    <t>A) ABUDANCE AND DENSITY</t>
  </si>
  <si>
    <t>B) PREDOMINANT TAXON</t>
  </si>
  <si>
    <t>D) DIVERSITY ASSESSMENT</t>
  </si>
  <si>
    <t>PREDOMINANT TAXON RATIO</t>
  </si>
  <si>
    <t>E) SITE ASSESSMENT RATING</t>
  </si>
  <si>
    <t>C) WATER QUALITY ASSESSMENTS</t>
  </si>
  <si>
    <t>D-shaped</t>
  </si>
  <si>
    <t>Dobsonfly (hellgrammite)</t>
  </si>
  <si>
    <t>Midge Larva (chironomid)</t>
  </si>
  <si>
    <t xml:space="preserve">  3 x (# of category 1)</t>
  </si>
  <si>
    <t>+ 2 x (# of category 2)</t>
  </si>
  <si>
    <t>+      (# of category 3)</t>
  </si>
  <si>
    <t>Water Mite</t>
  </si>
  <si>
    <t>Byrne &amp; Meadow</t>
  </si>
  <si>
    <t>Byrne Creek</t>
  </si>
  <si>
    <t>40m U/s of Tag</t>
  </si>
  <si>
    <r>
      <t xml:space="preserve">Caddisfly Larva </t>
    </r>
    <r>
      <rPr>
        <b/>
        <sz val="10"/>
        <rFont val="Arial"/>
        <family val="2"/>
      </rPr>
      <t>(EPT)</t>
    </r>
  </si>
  <si>
    <r>
      <t xml:space="preserve">Mayfly Nymph </t>
    </r>
    <r>
      <rPr>
        <b/>
        <sz val="10"/>
        <rFont val="Arial"/>
        <family val="2"/>
      </rPr>
      <t>(EPT)</t>
    </r>
  </si>
  <si>
    <r>
      <t xml:space="preserve">Stonefly Nymph </t>
    </r>
    <r>
      <rPr>
        <b/>
        <sz val="10"/>
        <rFont val="Arial"/>
        <family val="2"/>
      </rPr>
      <t>(EPT)</t>
    </r>
  </si>
  <si>
    <t>SURVEY 1</t>
  </si>
  <si>
    <t>SURVEY 2</t>
  </si>
  <si>
    <t>SURVEY 3</t>
  </si>
  <si>
    <t>SURVEY 4</t>
  </si>
  <si>
    <t>SURVEY 5</t>
  </si>
  <si>
    <t>SURVEY 6</t>
  </si>
  <si>
    <t>SURVEY 7</t>
  </si>
  <si>
    <t>SURVEY 8</t>
  </si>
  <si>
    <t>SURVEY 9</t>
  </si>
  <si>
    <t>SURVEY 10</t>
  </si>
  <si>
    <t>Maximum</t>
  </si>
  <si>
    <t>MaxRow</t>
  </si>
  <si>
    <t>MaxRowName</t>
  </si>
  <si>
    <t>NAME:</t>
  </si>
  <si>
    <t>NUMBER:</t>
  </si>
  <si>
    <r>
      <t>POLLUTION TOLERANCE INDEX:</t>
    </r>
  </si>
  <si>
    <t>INDEX</t>
  </si>
  <si>
    <t>EPT</t>
  </si>
  <si>
    <t>RATIO</t>
  </si>
  <si>
    <t>EPT TO TOTAL RATIO:</t>
  </si>
  <si>
    <t>TOTAL NUMBER OF TAXA:</t>
  </si>
  <si>
    <t>PREDOMINANT TAXON RATIO:</t>
  </si>
  <si>
    <t>PREDOMINANT</t>
  </si>
  <si>
    <t>INDEX or RATIO</t>
  </si>
  <si>
    <t>EPT INDEX</t>
  </si>
  <si>
    <t>AVERAGE</t>
  </si>
  <si>
    <t>EPT TO TOTAL RATIO</t>
  </si>
  <si>
    <r>
      <t>POLLUTION TOLERANCE INDEX</t>
    </r>
  </si>
  <si>
    <t>INDICATORS</t>
  </si>
  <si>
    <t>EPT INDEX: (Stonefly, Caddisfly &amp; Mayfly)</t>
  </si>
  <si>
    <t>ABUNDANCE: total bugs</t>
  </si>
  <si>
    <t>DENSITY: bugs/m²</t>
  </si>
  <si>
    <t>STREAM NAME</t>
  </si>
  <si>
    <t>STREAM SEGMENT</t>
  </si>
  <si>
    <t>STREAM SECTION</t>
  </si>
  <si>
    <t>SAMPLING LOCATION</t>
  </si>
  <si>
    <t>DATE</t>
  </si>
  <si>
    <t>SAMPLER USED</t>
  </si>
  <si>
    <t>MESH SIZE (Microns)</t>
  </si>
  <si>
    <t>NUMBER OF SAMPLES</t>
  </si>
  <si>
    <t>TOAL AREA SAMPLED (m²)</t>
  </si>
  <si>
    <t>COMMON NAME</t>
  </si>
  <si>
    <t>SUB-TOTAL</t>
  </si>
  <si>
    <t>STREAM INVERTEBRATE SURVEY</t>
  </si>
  <si>
    <t>MULTI-SURVEY VERSION</t>
  </si>
  <si>
    <t>Segment</t>
  </si>
  <si>
    <t>Section</t>
  </si>
  <si>
    <t>Location</t>
  </si>
  <si>
    <t>Date</t>
  </si>
  <si>
    <t>Rating</t>
  </si>
  <si>
    <t>SURVEY SUMMARY</t>
  </si>
  <si>
    <t>STREAM NAME:</t>
  </si>
  <si>
    <t>Tag 507</t>
  </si>
  <si>
    <t>Good</t>
  </si>
  <si>
    <t>Poor</t>
  </si>
  <si>
    <t>Marginal</t>
  </si>
  <si>
    <t>Acceptable</t>
  </si>
  <si>
    <t>Habitat #4</t>
  </si>
  <si>
    <t>Tag 509</t>
  </si>
  <si>
    <t>30m U/s of Tag</t>
  </si>
  <si>
    <t>Habitat #3</t>
  </si>
  <si>
    <t>Tag 512</t>
  </si>
  <si>
    <t>15m U/s of Tag</t>
  </si>
  <si>
    <t>Habitat #2</t>
  </si>
  <si>
    <t>Tag 513</t>
  </si>
  <si>
    <t>Habitat #1</t>
  </si>
  <si>
    <t>Tag 514</t>
  </si>
  <si>
    <t>5m D/s of Tag</t>
  </si>
  <si>
    <t>Wooden Bridge</t>
  </si>
  <si>
    <t>Tag 516</t>
  </si>
  <si>
    <t>50m D/s of Tag</t>
  </si>
  <si>
    <t>5m U/s of Tag</t>
  </si>
  <si>
    <t>Hedley Outfall</t>
  </si>
  <si>
    <t>Tag 530</t>
  </si>
  <si>
    <t>50m U/s of Tag</t>
  </si>
  <si>
    <t>Headwater</t>
  </si>
  <si>
    <t>Susan's Pond</t>
  </si>
  <si>
    <t>18th Ave</t>
  </si>
  <si>
    <t>SURVEY NAME</t>
  </si>
  <si>
    <t>2003 Winter</t>
  </si>
  <si>
    <t>SURVEY NAME:</t>
  </si>
  <si>
    <t>CATEGORY 1 (intolerant)</t>
  </si>
  <si>
    <t>CATEGORY 2 (somewhat tolerant)</t>
  </si>
  <si>
    <t>CATEGORY 3 (tolerant)</t>
  </si>
  <si>
    <t>BUGS</t>
  </si>
  <si>
    <t>TAXA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</si>
</sst>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mmm\ d\,\ yyyy"/>
  </numFmts>
  <fonts count="12"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5" fontId="4" fillId="0" borderId="7" xfId="0" applyNumberFormat="1" applyFont="1" applyBorder="1" applyAlignment="1">
      <alignment horizontal="left"/>
    </xf>
    <xf numFmtId="0" fontId="4" fillId="0" borderId="8" xfId="0" applyFont="1" applyBorder="1" applyAlignment="1">
      <alignment/>
    </xf>
    <xf numFmtId="15" fontId="4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5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1" fontId="1" fillId="0" borderId="18" xfId="0" applyNumberFormat="1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9" xfId="0" applyBorder="1" applyAlignment="1" applyProtection="1" quotePrefix="1">
      <alignment/>
      <protection/>
    </xf>
    <xf numFmtId="0" fontId="1" fillId="0" borderId="20" xfId="0" applyFont="1" applyBorder="1" applyAlignment="1" applyProtection="1" quotePrefix="1">
      <alignment horizontal="righ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5" fontId="7" fillId="0" borderId="32" xfId="0" applyNumberFormat="1" applyFont="1" applyBorder="1" applyAlignment="1" applyProtection="1">
      <alignment horizontal="left"/>
      <protection locked="0"/>
    </xf>
    <xf numFmtId="15" fontId="4" fillId="0" borderId="33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0325"/>
          <c:h val="0.957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Sheet2!$D$9:$D$18</c:f>
              <c:strCache/>
            </c:strRef>
          </c:cat>
          <c:val>
            <c:numRef>
              <c:f>Sheet2!$F$9:$F$18</c:f>
              <c:numCache/>
            </c:numRef>
          </c:val>
          <c:smooth val="0"/>
        </c:ser>
        <c:marker val="1"/>
        <c:axId val="20853863"/>
        <c:axId val="53467040"/>
      </c:lineChart>
      <c:catAx>
        <c:axId val="2085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53467040"/>
        <c:crosses val="autoZero"/>
        <c:auto val="1"/>
        <c:lblOffset val="100"/>
        <c:noMultiLvlLbl val="0"/>
      </c:catAx>
      <c:valAx>
        <c:axId val="53467040"/>
        <c:scaling>
          <c:orientation val="minMax"/>
          <c:max val="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WATER QUALITY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20853863"/>
        <c:crossesAt val="1"/>
        <c:crossBetween val="between"/>
        <c:dispUnits/>
        <c:majorUnit val="1"/>
        <c:minorUnit val="0.5"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5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68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</xdr:rowOff>
    </xdr:from>
    <xdr:to>
      <xdr:col>6</xdr:col>
      <xdr:colOff>266700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00025" y="3362325"/>
        <a:ext cx="47244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3.83203125" style="3" customWidth="1"/>
    <col min="2" max="2" width="36.66015625" style="3" customWidth="1"/>
    <col min="3" max="22" width="11.16015625" style="3" customWidth="1"/>
    <col min="23" max="23" width="5.33203125" style="3" hidden="1" customWidth="1"/>
    <col min="24" max="24" width="14.66015625" style="0" hidden="1" customWidth="1"/>
    <col min="25" max="34" width="9.33203125" style="3" hidden="1" customWidth="1"/>
    <col min="35" max="16384" width="9.33203125" style="3" customWidth="1"/>
  </cols>
  <sheetData>
    <row r="1" spans="1:22" ht="19.5" thickBot="1" thickTop="1">
      <c r="A1" s="4" t="s">
        <v>83</v>
      </c>
      <c r="B1" s="2"/>
      <c r="I1" s="9" t="s">
        <v>72</v>
      </c>
      <c r="J1" s="10"/>
      <c r="K1" s="125" t="s">
        <v>35</v>
      </c>
      <c r="L1" s="126"/>
      <c r="S1" s="9" t="s">
        <v>72</v>
      </c>
      <c r="T1" s="10"/>
      <c r="U1" s="110" t="str">
        <f>+K1</f>
        <v>Byrne Creek</v>
      </c>
      <c r="V1" s="111"/>
    </row>
    <row r="2" spans="1:35" ht="17.25" thickBot="1" thickTop="1">
      <c r="A2" s="33" t="s">
        <v>84</v>
      </c>
      <c r="B2" s="33"/>
      <c r="C2" s="34"/>
      <c r="D2" s="34"/>
      <c r="E2" s="34"/>
      <c r="F2" s="34"/>
      <c r="G2" s="34"/>
      <c r="H2" s="34"/>
      <c r="I2" s="35" t="s">
        <v>118</v>
      </c>
      <c r="J2" s="36"/>
      <c r="K2" s="125" t="s">
        <v>119</v>
      </c>
      <c r="L2" s="126"/>
      <c r="M2" s="34"/>
      <c r="N2" s="34"/>
      <c r="O2" s="34"/>
      <c r="P2" s="34"/>
      <c r="Q2" s="34"/>
      <c r="R2" s="34"/>
      <c r="S2" s="35" t="s">
        <v>118</v>
      </c>
      <c r="T2" s="36"/>
      <c r="U2" s="112" t="str">
        <f>+K2</f>
        <v>2003 Winter</v>
      </c>
      <c r="V2" s="113"/>
      <c r="W2" s="34"/>
      <c r="X2" s="37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4.25" thickBot="1" thickTop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7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14.25" thickBot="1" thickTop="1">
      <c r="A4" s="35" t="s">
        <v>68</v>
      </c>
      <c r="B4" s="36"/>
      <c r="C4" s="116" t="s">
        <v>40</v>
      </c>
      <c r="D4" s="117"/>
      <c r="E4" s="116" t="s">
        <v>41</v>
      </c>
      <c r="F4" s="117"/>
      <c r="G4" s="116" t="s">
        <v>42</v>
      </c>
      <c r="H4" s="117"/>
      <c r="I4" s="116" t="s">
        <v>43</v>
      </c>
      <c r="J4" s="117"/>
      <c r="K4" s="116" t="s">
        <v>44</v>
      </c>
      <c r="L4" s="117"/>
      <c r="M4" s="116" t="s">
        <v>45</v>
      </c>
      <c r="N4" s="117"/>
      <c r="O4" s="116" t="s">
        <v>46</v>
      </c>
      <c r="P4" s="117"/>
      <c r="Q4" s="116" t="s">
        <v>47</v>
      </c>
      <c r="R4" s="117"/>
      <c r="S4" s="116" t="s">
        <v>48</v>
      </c>
      <c r="T4" s="117"/>
      <c r="U4" s="116" t="s">
        <v>49</v>
      </c>
      <c r="V4" s="117"/>
      <c r="W4" s="38"/>
      <c r="X4" s="37"/>
      <c r="Y4" s="39"/>
      <c r="Z4" s="40"/>
      <c r="AA4" s="40"/>
      <c r="AB4" s="40"/>
      <c r="AC4" s="40"/>
      <c r="AD4" s="40"/>
      <c r="AE4" s="40"/>
      <c r="AF4" s="40"/>
      <c r="AG4" s="40"/>
      <c r="AH4" s="40"/>
      <c r="AI4" s="34"/>
    </row>
    <row r="5" spans="1:35" ht="13.5" thickTop="1">
      <c r="A5" s="41" t="s">
        <v>76</v>
      </c>
      <c r="B5" s="42"/>
      <c r="C5" s="121">
        <v>37675</v>
      </c>
      <c r="D5" s="122"/>
      <c r="E5" s="121">
        <v>37675</v>
      </c>
      <c r="F5" s="122"/>
      <c r="G5" s="121">
        <v>37675</v>
      </c>
      <c r="H5" s="122"/>
      <c r="I5" s="121">
        <v>37661</v>
      </c>
      <c r="J5" s="122"/>
      <c r="K5" s="121">
        <v>37661</v>
      </c>
      <c r="L5" s="122"/>
      <c r="M5" s="121">
        <v>37688</v>
      </c>
      <c r="N5" s="122"/>
      <c r="O5" s="121">
        <v>37688</v>
      </c>
      <c r="P5" s="122"/>
      <c r="Q5" s="121">
        <v>37654</v>
      </c>
      <c r="R5" s="122"/>
      <c r="S5" s="121">
        <v>37654</v>
      </c>
      <c r="T5" s="122"/>
      <c r="U5" s="121">
        <v>37654</v>
      </c>
      <c r="V5" s="122"/>
      <c r="W5" s="43"/>
      <c r="X5" s="37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34"/>
    </row>
    <row r="6" spans="1:35" ht="12.75">
      <c r="A6" s="41" t="s">
        <v>73</v>
      </c>
      <c r="B6" s="42"/>
      <c r="C6" s="118" t="s">
        <v>34</v>
      </c>
      <c r="D6" s="123"/>
      <c r="E6" s="118" t="s">
        <v>97</v>
      </c>
      <c r="F6" s="123"/>
      <c r="G6" s="118" t="s">
        <v>100</v>
      </c>
      <c r="H6" s="123"/>
      <c r="I6" s="118" t="s">
        <v>103</v>
      </c>
      <c r="J6" s="123"/>
      <c r="K6" s="118" t="s">
        <v>105</v>
      </c>
      <c r="L6" s="123"/>
      <c r="M6" s="118" t="s">
        <v>108</v>
      </c>
      <c r="N6" s="119"/>
      <c r="O6" s="118" t="s">
        <v>108</v>
      </c>
      <c r="P6" s="119"/>
      <c r="Q6" s="118" t="s">
        <v>112</v>
      </c>
      <c r="R6" s="119"/>
      <c r="S6" s="118" t="s">
        <v>112</v>
      </c>
      <c r="T6" s="119"/>
      <c r="U6" s="118" t="s">
        <v>115</v>
      </c>
      <c r="V6" s="119"/>
      <c r="W6" s="44"/>
      <c r="X6" s="37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34"/>
    </row>
    <row r="7" spans="1:35" ht="12.75">
      <c r="A7" s="41" t="s">
        <v>74</v>
      </c>
      <c r="B7" s="42"/>
      <c r="C7" s="118" t="s">
        <v>92</v>
      </c>
      <c r="D7" s="120"/>
      <c r="E7" s="118" t="s">
        <v>98</v>
      </c>
      <c r="F7" s="123"/>
      <c r="G7" s="118" t="s">
        <v>101</v>
      </c>
      <c r="H7" s="120"/>
      <c r="I7" s="118" t="s">
        <v>104</v>
      </c>
      <c r="J7" s="120"/>
      <c r="K7" s="118" t="s">
        <v>106</v>
      </c>
      <c r="L7" s="120"/>
      <c r="M7" s="118" t="s">
        <v>109</v>
      </c>
      <c r="N7" s="120"/>
      <c r="O7" s="118" t="s">
        <v>109</v>
      </c>
      <c r="P7" s="120"/>
      <c r="Q7" s="118" t="s">
        <v>113</v>
      </c>
      <c r="R7" s="120"/>
      <c r="S7" s="118" t="s">
        <v>113</v>
      </c>
      <c r="T7" s="120"/>
      <c r="U7" s="118" t="s">
        <v>117</v>
      </c>
      <c r="V7" s="120"/>
      <c r="W7" s="44"/>
      <c r="X7" s="37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34"/>
    </row>
    <row r="8" spans="1:35" ht="12.75">
      <c r="A8" s="41" t="s">
        <v>75</v>
      </c>
      <c r="B8" s="42"/>
      <c r="C8" s="124" t="s">
        <v>36</v>
      </c>
      <c r="D8" s="120"/>
      <c r="E8" s="124" t="s">
        <v>99</v>
      </c>
      <c r="F8" s="120"/>
      <c r="G8" s="124" t="s">
        <v>102</v>
      </c>
      <c r="H8" s="120"/>
      <c r="I8" s="124" t="s">
        <v>99</v>
      </c>
      <c r="J8" s="120"/>
      <c r="K8" s="124" t="s">
        <v>107</v>
      </c>
      <c r="L8" s="120"/>
      <c r="M8" s="124" t="s">
        <v>110</v>
      </c>
      <c r="N8" s="120"/>
      <c r="O8" s="124" t="s">
        <v>111</v>
      </c>
      <c r="P8" s="120"/>
      <c r="Q8" s="124" t="s">
        <v>110</v>
      </c>
      <c r="R8" s="120"/>
      <c r="S8" s="124" t="s">
        <v>114</v>
      </c>
      <c r="T8" s="120"/>
      <c r="U8" s="124" t="s">
        <v>116</v>
      </c>
      <c r="V8" s="120"/>
      <c r="W8" s="40"/>
      <c r="X8" s="37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34"/>
    </row>
    <row r="9" spans="1:35" ht="12.75">
      <c r="A9" s="41" t="s">
        <v>77</v>
      </c>
      <c r="B9" s="42"/>
      <c r="C9" s="118" t="s">
        <v>27</v>
      </c>
      <c r="D9" s="119"/>
      <c r="E9" s="118" t="s">
        <v>27</v>
      </c>
      <c r="F9" s="119"/>
      <c r="G9" s="118" t="s">
        <v>27</v>
      </c>
      <c r="H9" s="119"/>
      <c r="I9" s="118" t="s">
        <v>27</v>
      </c>
      <c r="J9" s="119"/>
      <c r="K9" s="118" t="s">
        <v>27</v>
      </c>
      <c r="L9" s="119"/>
      <c r="M9" s="118" t="s">
        <v>27</v>
      </c>
      <c r="N9" s="119"/>
      <c r="O9" s="118" t="s">
        <v>27</v>
      </c>
      <c r="P9" s="119"/>
      <c r="Q9" s="118" t="s">
        <v>27</v>
      </c>
      <c r="R9" s="119"/>
      <c r="S9" s="118" t="s">
        <v>27</v>
      </c>
      <c r="T9" s="119"/>
      <c r="U9" s="118" t="s">
        <v>27</v>
      </c>
      <c r="V9" s="119"/>
      <c r="W9" s="44"/>
      <c r="X9" s="37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34"/>
    </row>
    <row r="10" spans="1:35" ht="12.75">
      <c r="A10" s="41" t="s">
        <v>78</v>
      </c>
      <c r="B10" s="42"/>
      <c r="C10" s="118">
        <v>363</v>
      </c>
      <c r="D10" s="119"/>
      <c r="E10" s="118">
        <v>363</v>
      </c>
      <c r="F10" s="119"/>
      <c r="G10" s="118">
        <v>363</v>
      </c>
      <c r="H10" s="119"/>
      <c r="I10" s="118">
        <v>363</v>
      </c>
      <c r="J10" s="119"/>
      <c r="K10" s="118">
        <v>363</v>
      </c>
      <c r="L10" s="119"/>
      <c r="M10" s="118">
        <v>363</v>
      </c>
      <c r="N10" s="119"/>
      <c r="O10" s="118">
        <v>363</v>
      </c>
      <c r="P10" s="119"/>
      <c r="Q10" s="118">
        <v>363</v>
      </c>
      <c r="R10" s="119"/>
      <c r="S10" s="118">
        <v>363</v>
      </c>
      <c r="T10" s="119"/>
      <c r="U10" s="118">
        <v>363</v>
      </c>
      <c r="V10" s="119"/>
      <c r="W10" s="44"/>
      <c r="X10" s="37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34"/>
    </row>
    <row r="11" spans="1:35" ht="12.75">
      <c r="A11" s="41" t="s">
        <v>79</v>
      </c>
      <c r="B11" s="42"/>
      <c r="C11" s="118">
        <v>3</v>
      </c>
      <c r="D11" s="119"/>
      <c r="E11" s="118">
        <v>3</v>
      </c>
      <c r="F11" s="119"/>
      <c r="G11" s="118">
        <v>3</v>
      </c>
      <c r="H11" s="119"/>
      <c r="I11" s="118">
        <v>3</v>
      </c>
      <c r="J11" s="119"/>
      <c r="K11" s="118">
        <v>3</v>
      </c>
      <c r="L11" s="119"/>
      <c r="M11" s="118">
        <v>3</v>
      </c>
      <c r="N11" s="119"/>
      <c r="O11" s="118">
        <v>3</v>
      </c>
      <c r="P11" s="119"/>
      <c r="Q11" s="118">
        <v>3</v>
      </c>
      <c r="R11" s="119"/>
      <c r="S11" s="118">
        <v>3</v>
      </c>
      <c r="T11" s="119"/>
      <c r="U11" s="118">
        <v>3</v>
      </c>
      <c r="V11" s="119"/>
      <c r="W11" s="44"/>
      <c r="X11" s="37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34"/>
    </row>
    <row r="12" spans="1:35" ht="13.5" thickBot="1">
      <c r="A12" s="45" t="s">
        <v>80</v>
      </c>
      <c r="B12" s="46"/>
      <c r="C12" s="114">
        <f>+C11*0.3*0.3</f>
        <v>0.26999999999999996</v>
      </c>
      <c r="D12" s="115"/>
      <c r="E12" s="114">
        <f>+E11*0.3*0.3</f>
        <v>0.26999999999999996</v>
      </c>
      <c r="F12" s="115"/>
      <c r="G12" s="114">
        <f>+G11*0.3*0.3</f>
        <v>0.26999999999999996</v>
      </c>
      <c r="H12" s="115"/>
      <c r="I12" s="114">
        <f>+I11*0.3*0.3</f>
        <v>0.26999999999999996</v>
      </c>
      <c r="J12" s="115"/>
      <c r="K12" s="114">
        <f>+K11*0.3*0.3</f>
        <v>0.26999999999999996</v>
      </c>
      <c r="L12" s="115"/>
      <c r="M12" s="114">
        <f>+M11*0.3*0.3</f>
        <v>0.26999999999999996</v>
      </c>
      <c r="N12" s="115"/>
      <c r="O12" s="114">
        <f>+O11*0.3*0.3</f>
        <v>0.26999999999999996</v>
      </c>
      <c r="P12" s="115"/>
      <c r="Q12" s="114">
        <f>+Q11*0.3*0.3</f>
        <v>0.26999999999999996</v>
      </c>
      <c r="R12" s="115"/>
      <c r="S12" s="114">
        <f>+S11*0.3*0.3</f>
        <v>0.26999999999999996</v>
      </c>
      <c r="T12" s="115"/>
      <c r="U12" s="114">
        <f>+U11*0.3*0.3</f>
        <v>0.26999999999999996</v>
      </c>
      <c r="V12" s="115"/>
      <c r="W12" s="44"/>
      <c r="X12" s="37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34"/>
    </row>
    <row r="13" spans="1:35" ht="14.25" thickBot="1" thickTop="1">
      <c r="A13" s="40"/>
      <c r="B13" s="40"/>
      <c r="C13" s="47"/>
      <c r="D13" s="48"/>
      <c r="E13" s="47"/>
      <c r="F13" s="40"/>
      <c r="G13" s="47"/>
      <c r="H13" s="40"/>
      <c r="I13" s="47"/>
      <c r="J13" s="40"/>
      <c r="K13" s="47"/>
      <c r="L13" s="40"/>
      <c r="M13" s="47"/>
      <c r="N13" s="40"/>
      <c r="O13" s="47"/>
      <c r="P13" s="40"/>
      <c r="Q13" s="47"/>
      <c r="R13" s="40"/>
      <c r="S13" s="47"/>
      <c r="T13" s="40"/>
      <c r="U13" s="47"/>
      <c r="V13" s="40"/>
      <c r="W13" s="40"/>
      <c r="X13" s="37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34"/>
    </row>
    <row r="14" spans="1:35" ht="14.25" thickBot="1" thickTop="1">
      <c r="A14" s="49"/>
      <c r="B14" s="50" t="s">
        <v>81</v>
      </c>
      <c r="C14" s="51" t="s">
        <v>124</v>
      </c>
      <c r="D14" s="52" t="s">
        <v>125</v>
      </c>
      <c r="E14" s="51" t="s">
        <v>124</v>
      </c>
      <c r="F14" s="52" t="s">
        <v>125</v>
      </c>
      <c r="G14" s="51" t="s">
        <v>124</v>
      </c>
      <c r="H14" s="52" t="s">
        <v>125</v>
      </c>
      <c r="I14" s="51" t="s">
        <v>124</v>
      </c>
      <c r="J14" s="52" t="s">
        <v>125</v>
      </c>
      <c r="K14" s="51" t="s">
        <v>124</v>
      </c>
      <c r="L14" s="52" t="s">
        <v>125</v>
      </c>
      <c r="M14" s="51" t="s">
        <v>124</v>
      </c>
      <c r="N14" s="52" t="s">
        <v>125</v>
      </c>
      <c r="O14" s="51" t="s">
        <v>124</v>
      </c>
      <c r="P14" s="52" t="s">
        <v>125</v>
      </c>
      <c r="Q14" s="51" t="s">
        <v>124</v>
      </c>
      <c r="R14" s="52" t="s">
        <v>125</v>
      </c>
      <c r="S14" s="51" t="s">
        <v>124</v>
      </c>
      <c r="T14" s="52" t="s">
        <v>125</v>
      </c>
      <c r="U14" s="51" t="s">
        <v>124</v>
      </c>
      <c r="V14" s="52" t="s">
        <v>125</v>
      </c>
      <c r="W14" s="38"/>
      <c r="X14" s="37"/>
      <c r="Y14" s="53">
        <v>1</v>
      </c>
      <c r="Z14" s="53">
        <v>2</v>
      </c>
      <c r="AA14" s="53">
        <v>3</v>
      </c>
      <c r="AB14" s="53">
        <v>4</v>
      </c>
      <c r="AC14" s="53">
        <v>5</v>
      </c>
      <c r="AD14" s="53">
        <v>6</v>
      </c>
      <c r="AE14" s="53">
        <v>7</v>
      </c>
      <c r="AF14" s="53">
        <v>8</v>
      </c>
      <c r="AG14" s="53">
        <v>9</v>
      </c>
      <c r="AH14" s="53">
        <v>10</v>
      </c>
      <c r="AI14" s="34"/>
    </row>
    <row r="15" spans="1:35" ht="13.5" thickTop="1">
      <c r="A15" s="54" t="s">
        <v>121</v>
      </c>
      <c r="B15" s="55"/>
      <c r="C15" s="108"/>
      <c r="D15" s="109"/>
      <c r="E15" s="108"/>
      <c r="F15" s="109"/>
      <c r="G15" s="108"/>
      <c r="H15" s="109"/>
      <c r="I15" s="108"/>
      <c r="J15" s="109"/>
      <c r="K15" s="108"/>
      <c r="L15" s="109"/>
      <c r="M15" s="108"/>
      <c r="N15" s="109"/>
      <c r="O15" s="108"/>
      <c r="P15" s="109"/>
      <c r="Q15" s="108"/>
      <c r="R15" s="109"/>
      <c r="S15" s="108"/>
      <c r="T15" s="109"/>
      <c r="U15" s="108"/>
      <c r="V15" s="109"/>
      <c r="W15" s="38"/>
      <c r="X15" s="3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34"/>
    </row>
    <row r="16" spans="1:35" ht="12.75">
      <c r="A16" s="57"/>
      <c r="B16" s="58" t="s">
        <v>37</v>
      </c>
      <c r="C16" s="8"/>
      <c r="D16" s="6"/>
      <c r="E16" s="8"/>
      <c r="F16" s="6"/>
      <c r="G16" s="8"/>
      <c r="H16" s="6"/>
      <c r="I16" s="24"/>
      <c r="J16" s="27"/>
      <c r="K16" s="8"/>
      <c r="L16" s="6"/>
      <c r="M16" s="8"/>
      <c r="N16" s="6"/>
      <c r="O16" s="8"/>
      <c r="P16" s="6"/>
      <c r="Q16" s="8"/>
      <c r="R16" s="6"/>
      <c r="S16" s="8"/>
      <c r="T16" s="6"/>
      <c r="U16" s="8"/>
      <c r="V16" s="6"/>
      <c r="W16" s="59"/>
      <c r="X16" s="37"/>
      <c r="Y16" s="60">
        <f aca="true" t="shared" si="0" ref="Y16:Y22">+C16</f>
        <v>0</v>
      </c>
      <c r="Z16" s="60">
        <f aca="true" t="shared" si="1" ref="Z16:Z22">+E16</f>
        <v>0</v>
      </c>
      <c r="AA16" s="60">
        <f aca="true" t="shared" si="2" ref="AA16:AA22">+G16</f>
        <v>0</v>
      </c>
      <c r="AB16" s="60">
        <f aca="true" t="shared" si="3" ref="AB16:AB22">+I16</f>
        <v>0</v>
      </c>
      <c r="AC16" s="60">
        <f aca="true" t="shared" si="4" ref="AC16:AC22">+K16</f>
        <v>0</v>
      </c>
      <c r="AD16" s="60">
        <f aca="true" t="shared" si="5" ref="AD16:AD22">+M16</f>
        <v>0</v>
      </c>
      <c r="AE16" s="60">
        <f aca="true" t="shared" si="6" ref="AE16:AE22">+O16</f>
        <v>0</v>
      </c>
      <c r="AF16" s="60">
        <f aca="true" t="shared" si="7" ref="AF16:AF22">+Q16</f>
        <v>0</v>
      </c>
      <c r="AG16" s="60">
        <f aca="true" t="shared" si="8" ref="AG16:AG22">+S16</f>
        <v>0</v>
      </c>
      <c r="AH16" s="60">
        <f aca="true" t="shared" si="9" ref="AH16:AH22">+U16</f>
        <v>0</v>
      </c>
      <c r="AI16" s="34"/>
    </row>
    <row r="17" spans="1:35" ht="12.75">
      <c r="A17" s="57"/>
      <c r="B17" s="58" t="s">
        <v>28</v>
      </c>
      <c r="C17" s="8"/>
      <c r="D17" s="6"/>
      <c r="E17" s="8"/>
      <c r="F17" s="6"/>
      <c r="G17" s="8"/>
      <c r="H17" s="6"/>
      <c r="I17" s="25"/>
      <c r="J17" s="28"/>
      <c r="K17" s="8"/>
      <c r="L17" s="6"/>
      <c r="M17" s="8"/>
      <c r="N17" s="6"/>
      <c r="O17" s="8"/>
      <c r="P17" s="6"/>
      <c r="Q17" s="8"/>
      <c r="R17" s="6"/>
      <c r="S17" s="8"/>
      <c r="T17" s="6"/>
      <c r="U17" s="8"/>
      <c r="V17" s="6"/>
      <c r="W17" s="59"/>
      <c r="X17" s="37"/>
      <c r="Y17" s="60">
        <f t="shared" si="0"/>
        <v>0</v>
      </c>
      <c r="Z17" s="60">
        <f t="shared" si="1"/>
        <v>0</v>
      </c>
      <c r="AA17" s="60">
        <f t="shared" si="2"/>
        <v>0</v>
      </c>
      <c r="AB17" s="60">
        <f t="shared" si="3"/>
        <v>0</v>
      </c>
      <c r="AC17" s="60">
        <f t="shared" si="4"/>
        <v>0</v>
      </c>
      <c r="AD17" s="60">
        <f t="shared" si="5"/>
        <v>0</v>
      </c>
      <c r="AE17" s="60">
        <f t="shared" si="6"/>
        <v>0</v>
      </c>
      <c r="AF17" s="60">
        <f t="shared" si="7"/>
        <v>0</v>
      </c>
      <c r="AG17" s="60">
        <f t="shared" si="8"/>
        <v>0</v>
      </c>
      <c r="AH17" s="60">
        <f t="shared" si="9"/>
        <v>0</v>
      </c>
      <c r="AI17" s="34"/>
    </row>
    <row r="18" spans="1:35" ht="12.75">
      <c r="A18" s="57"/>
      <c r="B18" s="58" t="s">
        <v>1</v>
      </c>
      <c r="C18" s="8"/>
      <c r="D18" s="6"/>
      <c r="E18" s="8">
        <v>5</v>
      </c>
      <c r="F18" s="6">
        <v>1</v>
      </c>
      <c r="G18" s="8"/>
      <c r="H18" s="6"/>
      <c r="I18" s="25"/>
      <c r="J18" s="28"/>
      <c r="K18" s="8"/>
      <c r="L18" s="6"/>
      <c r="M18" s="8"/>
      <c r="N18" s="6"/>
      <c r="O18" s="8"/>
      <c r="P18" s="6"/>
      <c r="Q18" s="8"/>
      <c r="R18" s="6"/>
      <c r="S18" s="8"/>
      <c r="T18" s="6"/>
      <c r="U18" s="8">
        <v>12</v>
      </c>
      <c r="V18" s="6">
        <v>1</v>
      </c>
      <c r="W18" s="59"/>
      <c r="X18" s="37"/>
      <c r="Y18" s="60">
        <f t="shared" si="0"/>
        <v>0</v>
      </c>
      <c r="Z18" s="60">
        <f t="shared" si="1"/>
        <v>5</v>
      </c>
      <c r="AA18" s="60">
        <f t="shared" si="2"/>
        <v>0</v>
      </c>
      <c r="AB18" s="60">
        <f t="shared" si="3"/>
        <v>0</v>
      </c>
      <c r="AC18" s="60">
        <f t="shared" si="4"/>
        <v>0</v>
      </c>
      <c r="AD18" s="60">
        <f t="shared" si="5"/>
        <v>0</v>
      </c>
      <c r="AE18" s="60">
        <f t="shared" si="6"/>
        <v>0</v>
      </c>
      <c r="AF18" s="60">
        <f t="shared" si="7"/>
        <v>0</v>
      </c>
      <c r="AG18" s="60">
        <f t="shared" si="8"/>
        <v>0</v>
      </c>
      <c r="AH18" s="60">
        <f t="shared" si="9"/>
        <v>12</v>
      </c>
      <c r="AI18" s="34"/>
    </row>
    <row r="19" spans="1:35" ht="12.75">
      <c r="A19" s="57"/>
      <c r="B19" s="58" t="s">
        <v>38</v>
      </c>
      <c r="C19" s="8">
        <v>40</v>
      </c>
      <c r="D19" s="6">
        <v>1</v>
      </c>
      <c r="E19" s="8">
        <v>30</v>
      </c>
      <c r="F19" s="6">
        <v>1</v>
      </c>
      <c r="G19" s="8">
        <v>35</v>
      </c>
      <c r="H19" s="6">
        <v>1</v>
      </c>
      <c r="I19" s="25">
        <v>50</v>
      </c>
      <c r="J19" s="28">
        <v>1</v>
      </c>
      <c r="K19" s="8">
        <v>8</v>
      </c>
      <c r="L19" s="6">
        <v>1</v>
      </c>
      <c r="M19" s="8">
        <v>4</v>
      </c>
      <c r="N19" s="6">
        <v>1</v>
      </c>
      <c r="O19" s="8">
        <v>5</v>
      </c>
      <c r="P19" s="6">
        <v>1</v>
      </c>
      <c r="Q19" s="8">
        <v>7</v>
      </c>
      <c r="R19" s="6">
        <v>1</v>
      </c>
      <c r="S19" s="8">
        <v>5</v>
      </c>
      <c r="T19" s="6">
        <v>1</v>
      </c>
      <c r="U19" s="8">
        <v>2</v>
      </c>
      <c r="V19" s="6">
        <v>1</v>
      </c>
      <c r="W19" s="59"/>
      <c r="X19" s="37"/>
      <c r="Y19" s="60">
        <f t="shared" si="0"/>
        <v>40</v>
      </c>
      <c r="Z19" s="60">
        <f t="shared" si="1"/>
        <v>30</v>
      </c>
      <c r="AA19" s="60">
        <f t="shared" si="2"/>
        <v>35</v>
      </c>
      <c r="AB19" s="60">
        <f t="shared" si="3"/>
        <v>50</v>
      </c>
      <c r="AC19" s="60">
        <f t="shared" si="4"/>
        <v>8</v>
      </c>
      <c r="AD19" s="60">
        <f t="shared" si="5"/>
        <v>4</v>
      </c>
      <c r="AE19" s="60">
        <f t="shared" si="6"/>
        <v>5</v>
      </c>
      <c r="AF19" s="60">
        <f t="shared" si="7"/>
        <v>7</v>
      </c>
      <c r="AG19" s="60">
        <f t="shared" si="8"/>
        <v>5</v>
      </c>
      <c r="AH19" s="60">
        <f t="shared" si="9"/>
        <v>2</v>
      </c>
      <c r="AI19" s="34"/>
    </row>
    <row r="20" spans="1:35" ht="12.75">
      <c r="A20" s="57"/>
      <c r="B20" s="58" t="s">
        <v>2</v>
      </c>
      <c r="C20" s="8"/>
      <c r="D20" s="6"/>
      <c r="E20" s="8"/>
      <c r="F20" s="6"/>
      <c r="G20" s="8"/>
      <c r="H20" s="6"/>
      <c r="I20" s="25"/>
      <c r="J20" s="28"/>
      <c r="K20" s="8"/>
      <c r="L20" s="6"/>
      <c r="M20" s="8"/>
      <c r="N20" s="6"/>
      <c r="O20" s="8"/>
      <c r="P20" s="6"/>
      <c r="Q20" s="8"/>
      <c r="R20" s="6"/>
      <c r="S20" s="8"/>
      <c r="T20" s="6"/>
      <c r="U20" s="8"/>
      <c r="V20" s="6"/>
      <c r="W20" s="59"/>
      <c r="X20" s="37"/>
      <c r="Y20" s="60">
        <f t="shared" si="0"/>
        <v>0</v>
      </c>
      <c r="Z20" s="60">
        <f t="shared" si="1"/>
        <v>0</v>
      </c>
      <c r="AA20" s="60">
        <f t="shared" si="2"/>
        <v>0</v>
      </c>
      <c r="AB20" s="60">
        <f t="shared" si="3"/>
        <v>0</v>
      </c>
      <c r="AC20" s="60">
        <f t="shared" si="4"/>
        <v>0</v>
      </c>
      <c r="AD20" s="60">
        <f t="shared" si="5"/>
        <v>0</v>
      </c>
      <c r="AE20" s="60">
        <f t="shared" si="6"/>
        <v>0</v>
      </c>
      <c r="AF20" s="60">
        <f t="shared" si="7"/>
        <v>0</v>
      </c>
      <c r="AG20" s="60">
        <f t="shared" si="8"/>
        <v>0</v>
      </c>
      <c r="AH20" s="60">
        <f t="shared" si="9"/>
        <v>0</v>
      </c>
      <c r="AI20" s="34"/>
    </row>
    <row r="21" spans="1:35" ht="12.75">
      <c r="A21" s="57"/>
      <c r="B21" s="58" t="s">
        <v>39</v>
      </c>
      <c r="C21" s="8"/>
      <c r="D21" s="6"/>
      <c r="E21" s="8"/>
      <c r="F21" s="6"/>
      <c r="G21" s="8"/>
      <c r="H21" s="6"/>
      <c r="I21" s="25"/>
      <c r="J21" s="28"/>
      <c r="K21" s="8"/>
      <c r="L21" s="6"/>
      <c r="M21" s="8"/>
      <c r="N21" s="6"/>
      <c r="O21" s="8"/>
      <c r="P21" s="6"/>
      <c r="Q21" s="8"/>
      <c r="R21" s="6"/>
      <c r="S21" s="8"/>
      <c r="T21" s="6"/>
      <c r="U21" s="8"/>
      <c r="V21" s="6"/>
      <c r="W21" s="59"/>
      <c r="X21" s="37"/>
      <c r="Y21" s="60">
        <f t="shared" si="0"/>
        <v>0</v>
      </c>
      <c r="Z21" s="60">
        <f t="shared" si="1"/>
        <v>0</v>
      </c>
      <c r="AA21" s="60">
        <f t="shared" si="2"/>
        <v>0</v>
      </c>
      <c r="AB21" s="60">
        <f t="shared" si="3"/>
        <v>0</v>
      </c>
      <c r="AC21" s="60">
        <f t="shared" si="4"/>
        <v>0</v>
      </c>
      <c r="AD21" s="60">
        <f t="shared" si="5"/>
        <v>0</v>
      </c>
      <c r="AE21" s="60">
        <f t="shared" si="6"/>
        <v>0</v>
      </c>
      <c r="AF21" s="60">
        <f t="shared" si="7"/>
        <v>0</v>
      </c>
      <c r="AG21" s="60">
        <f t="shared" si="8"/>
        <v>0</v>
      </c>
      <c r="AH21" s="60">
        <f t="shared" si="9"/>
        <v>0</v>
      </c>
      <c r="AI21" s="34"/>
    </row>
    <row r="22" spans="1:35" ht="13.5" thickBot="1">
      <c r="A22" s="61"/>
      <c r="B22" s="62" t="s">
        <v>3</v>
      </c>
      <c r="C22" s="5"/>
      <c r="D22" s="7"/>
      <c r="E22" s="5"/>
      <c r="F22" s="7"/>
      <c r="G22" s="5"/>
      <c r="H22" s="7"/>
      <c r="I22" s="26"/>
      <c r="J22" s="29"/>
      <c r="K22" s="5"/>
      <c r="L22" s="7"/>
      <c r="M22" s="5"/>
      <c r="N22" s="7"/>
      <c r="O22" s="5"/>
      <c r="P22" s="7"/>
      <c r="Q22" s="5"/>
      <c r="R22" s="7"/>
      <c r="S22" s="5"/>
      <c r="T22" s="7"/>
      <c r="U22" s="5"/>
      <c r="V22" s="7"/>
      <c r="W22" s="59"/>
      <c r="X22" s="37"/>
      <c r="Y22" s="60">
        <f t="shared" si="0"/>
        <v>0</v>
      </c>
      <c r="Z22" s="60">
        <f t="shared" si="1"/>
        <v>0</v>
      </c>
      <c r="AA22" s="60">
        <f t="shared" si="2"/>
        <v>0</v>
      </c>
      <c r="AB22" s="60">
        <f t="shared" si="3"/>
        <v>0</v>
      </c>
      <c r="AC22" s="60">
        <f t="shared" si="4"/>
        <v>0</v>
      </c>
      <c r="AD22" s="60">
        <f t="shared" si="5"/>
        <v>0</v>
      </c>
      <c r="AE22" s="60">
        <f t="shared" si="6"/>
        <v>0</v>
      </c>
      <c r="AF22" s="60">
        <f t="shared" si="7"/>
        <v>0</v>
      </c>
      <c r="AG22" s="60">
        <f t="shared" si="8"/>
        <v>0</v>
      </c>
      <c r="AH22" s="60">
        <f t="shared" si="9"/>
        <v>0</v>
      </c>
      <c r="AI22" s="34"/>
    </row>
    <row r="23" spans="1:35" ht="14.25" thickBot="1" thickTop="1">
      <c r="A23" s="35" t="s">
        <v>82</v>
      </c>
      <c r="B23" s="36"/>
      <c r="C23" s="51">
        <f aca="true" t="shared" si="10" ref="C23:V23">SUM(C16:C22)</f>
        <v>40</v>
      </c>
      <c r="D23" s="52">
        <f t="shared" si="10"/>
        <v>1</v>
      </c>
      <c r="E23" s="51">
        <f t="shared" si="10"/>
        <v>35</v>
      </c>
      <c r="F23" s="52">
        <f t="shared" si="10"/>
        <v>2</v>
      </c>
      <c r="G23" s="51">
        <f t="shared" si="10"/>
        <v>35</v>
      </c>
      <c r="H23" s="52">
        <f t="shared" si="10"/>
        <v>1</v>
      </c>
      <c r="I23" s="51">
        <f t="shared" si="10"/>
        <v>50</v>
      </c>
      <c r="J23" s="52">
        <f t="shared" si="10"/>
        <v>1</v>
      </c>
      <c r="K23" s="51">
        <f t="shared" si="10"/>
        <v>8</v>
      </c>
      <c r="L23" s="52">
        <f t="shared" si="10"/>
        <v>1</v>
      </c>
      <c r="M23" s="51">
        <f t="shared" si="10"/>
        <v>4</v>
      </c>
      <c r="N23" s="52">
        <f t="shared" si="10"/>
        <v>1</v>
      </c>
      <c r="O23" s="51">
        <f t="shared" si="10"/>
        <v>5</v>
      </c>
      <c r="P23" s="52">
        <f t="shared" si="10"/>
        <v>1</v>
      </c>
      <c r="Q23" s="51">
        <f t="shared" si="10"/>
        <v>7</v>
      </c>
      <c r="R23" s="52">
        <f t="shared" si="10"/>
        <v>1</v>
      </c>
      <c r="S23" s="51">
        <f t="shared" si="10"/>
        <v>5</v>
      </c>
      <c r="T23" s="52">
        <f t="shared" si="10"/>
        <v>1</v>
      </c>
      <c r="U23" s="51">
        <f t="shared" si="10"/>
        <v>14</v>
      </c>
      <c r="V23" s="52">
        <f t="shared" si="10"/>
        <v>2</v>
      </c>
      <c r="W23" s="38"/>
      <c r="X23" s="37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34"/>
    </row>
    <row r="24" spans="1:35" ht="13.5" thickTop="1">
      <c r="A24" s="54" t="s">
        <v>122</v>
      </c>
      <c r="B24" s="55"/>
      <c r="C24" s="108"/>
      <c r="D24" s="109"/>
      <c r="E24" s="108"/>
      <c r="F24" s="109"/>
      <c r="G24" s="108"/>
      <c r="H24" s="109"/>
      <c r="I24" s="108"/>
      <c r="J24" s="109"/>
      <c r="K24" s="108"/>
      <c r="L24" s="109"/>
      <c r="M24" s="108"/>
      <c r="N24" s="109"/>
      <c r="O24" s="108"/>
      <c r="P24" s="109"/>
      <c r="Q24" s="108"/>
      <c r="R24" s="109"/>
      <c r="S24" s="108"/>
      <c r="T24" s="109"/>
      <c r="U24" s="108"/>
      <c r="V24" s="109"/>
      <c r="W24" s="38"/>
      <c r="X24" s="37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34"/>
    </row>
    <row r="25" spans="1:35" ht="12.75">
      <c r="A25" s="57"/>
      <c r="B25" s="58" t="s">
        <v>18</v>
      </c>
      <c r="C25" s="8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6"/>
      <c r="Q25" s="8"/>
      <c r="R25" s="6"/>
      <c r="S25" s="8"/>
      <c r="T25" s="6"/>
      <c r="U25" s="8"/>
      <c r="V25" s="6"/>
      <c r="W25" s="59"/>
      <c r="X25" s="37"/>
      <c r="Y25" s="60">
        <f aca="true" t="shared" si="11" ref="Y25:Y35">+C25</f>
        <v>0</v>
      </c>
      <c r="Z25" s="60">
        <f aca="true" t="shared" si="12" ref="Z25:Z35">+E25</f>
        <v>0</v>
      </c>
      <c r="AA25" s="60">
        <f aca="true" t="shared" si="13" ref="AA25:AA35">+G25</f>
        <v>0</v>
      </c>
      <c r="AB25" s="60">
        <f aca="true" t="shared" si="14" ref="AB25:AB35">+I25</f>
        <v>0</v>
      </c>
      <c r="AC25" s="60">
        <f aca="true" t="shared" si="15" ref="AC25:AC35">+K25</f>
        <v>0</v>
      </c>
      <c r="AD25" s="60">
        <f aca="true" t="shared" si="16" ref="AD25:AD35">+M25</f>
        <v>0</v>
      </c>
      <c r="AE25" s="60">
        <f aca="true" t="shared" si="17" ref="AE25:AE35">+O25</f>
        <v>0</v>
      </c>
      <c r="AF25" s="60">
        <f aca="true" t="shared" si="18" ref="AF25:AF35">+Q25</f>
        <v>0</v>
      </c>
      <c r="AG25" s="60">
        <f aca="true" t="shared" si="19" ref="AG25:AG35">+S25</f>
        <v>0</v>
      </c>
      <c r="AH25" s="60">
        <f aca="true" t="shared" si="20" ref="AH25:AH35">+U25</f>
        <v>0</v>
      </c>
      <c r="AI25" s="34"/>
    </row>
    <row r="26" spans="1:35" ht="12.75">
      <c r="A26" s="57"/>
      <c r="B26" s="58" t="s">
        <v>4</v>
      </c>
      <c r="C26" s="8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6"/>
      <c r="Q26" s="8"/>
      <c r="R26" s="6"/>
      <c r="S26" s="8"/>
      <c r="T26" s="6"/>
      <c r="U26" s="8"/>
      <c r="V26" s="6"/>
      <c r="W26" s="59"/>
      <c r="X26" s="37"/>
      <c r="Y26" s="60">
        <f t="shared" si="11"/>
        <v>0</v>
      </c>
      <c r="Z26" s="60">
        <f t="shared" si="12"/>
        <v>0</v>
      </c>
      <c r="AA26" s="60">
        <f t="shared" si="13"/>
        <v>0</v>
      </c>
      <c r="AB26" s="60">
        <f t="shared" si="14"/>
        <v>0</v>
      </c>
      <c r="AC26" s="60">
        <f t="shared" si="15"/>
        <v>0</v>
      </c>
      <c r="AD26" s="60">
        <f t="shared" si="16"/>
        <v>0</v>
      </c>
      <c r="AE26" s="60">
        <f t="shared" si="17"/>
        <v>0</v>
      </c>
      <c r="AF26" s="60">
        <f t="shared" si="18"/>
        <v>0</v>
      </c>
      <c r="AG26" s="60">
        <f t="shared" si="19"/>
        <v>0</v>
      </c>
      <c r="AH26" s="60">
        <f t="shared" si="20"/>
        <v>0</v>
      </c>
      <c r="AI26" s="34"/>
    </row>
    <row r="27" spans="1:35" ht="12.75">
      <c r="A27" s="57"/>
      <c r="B27" s="58" t="s">
        <v>5</v>
      </c>
      <c r="C27" s="8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6"/>
      <c r="Q27" s="8"/>
      <c r="R27" s="6"/>
      <c r="S27" s="8"/>
      <c r="T27" s="6"/>
      <c r="U27" s="8"/>
      <c r="V27" s="6"/>
      <c r="W27" s="59"/>
      <c r="X27" s="37"/>
      <c r="Y27" s="60">
        <f t="shared" si="11"/>
        <v>0</v>
      </c>
      <c r="Z27" s="60">
        <f t="shared" si="12"/>
        <v>0</v>
      </c>
      <c r="AA27" s="60">
        <f t="shared" si="13"/>
        <v>0</v>
      </c>
      <c r="AB27" s="60">
        <f t="shared" si="14"/>
        <v>0</v>
      </c>
      <c r="AC27" s="60">
        <f t="shared" si="15"/>
        <v>0</v>
      </c>
      <c r="AD27" s="60">
        <f t="shared" si="16"/>
        <v>0</v>
      </c>
      <c r="AE27" s="60">
        <f t="shared" si="17"/>
        <v>0</v>
      </c>
      <c r="AF27" s="60">
        <f t="shared" si="18"/>
        <v>0</v>
      </c>
      <c r="AG27" s="60">
        <f t="shared" si="19"/>
        <v>0</v>
      </c>
      <c r="AH27" s="60">
        <f t="shared" si="20"/>
        <v>0</v>
      </c>
      <c r="AI27" s="34"/>
    </row>
    <row r="28" spans="1:35" ht="12.75">
      <c r="A28" s="57"/>
      <c r="B28" s="58" t="s">
        <v>19</v>
      </c>
      <c r="C28" s="8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6"/>
      <c r="Q28" s="8"/>
      <c r="R28" s="6"/>
      <c r="S28" s="8"/>
      <c r="T28" s="6"/>
      <c r="U28" s="8"/>
      <c r="V28" s="6"/>
      <c r="W28" s="59"/>
      <c r="X28" s="37"/>
      <c r="Y28" s="60">
        <f t="shared" si="11"/>
        <v>0</v>
      </c>
      <c r="Z28" s="60">
        <f t="shared" si="12"/>
        <v>0</v>
      </c>
      <c r="AA28" s="60">
        <f t="shared" si="13"/>
        <v>0</v>
      </c>
      <c r="AB28" s="60">
        <f t="shared" si="14"/>
        <v>0</v>
      </c>
      <c r="AC28" s="60">
        <f t="shared" si="15"/>
        <v>0</v>
      </c>
      <c r="AD28" s="60">
        <f t="shared" si="16"/>
        <v>0</v>
      </c>
      <c r="AE28" s="60">
        <f t="shared" si="17"/>
        <v>0</v>
      </c>
      <c r="AF28" s="60">
        <f t="shared" si="18"/>
        <v>0</v>
      </c>
      <c r="AG28" s="60">
        <f t="shared" si="19"/>
        <v>0</v>
      </c>
      <c r="AH28" s="60">
        <f t="shared" si="20"/>
        <v>0</v>
      </c>
      <c r="AI28" s="34"/>
    </row>
    <row r="29" spans="1:35" ht="12.75">
      <c r="A29" s="57"/>
      <c r="B29" s="58" t="s">
        <v>6</v>
      </c>
      <c r="C29" s="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6"/>
      <c r="Q29" s="8"/>
      <c r="R29" s="6"/>
      <c r="S29" s="8"/>
      <c r="T29" s="6"/>
      <c r="U29" s="8"/>
      <c r="V29" s="6"/>
      <c r="W29" s="59"/>
      <c r="X29" s="37"/>
      <c r="Y29" s="60">
        <f t="shared" si="11"/>
        <v>0</v>
      </c>
      <c r="Z29" s="60">
        <f t="shared" si="12"/>
        <v>0</v>
      </c>
      <c r="AA29" s="60">
        <f t="shared" si="13"/>
        <v>0</v>
      </c>
      <c r="AB29" s="60">
        <f t="shared" si="14"/>
        <v>0</v>
      </c>
      <c r="AC29" s="60">
        <f t="shared" si="15"/>
        <v>0</v>
      </c>
      <c r="AD29" s="60">
        <f t="shared" si="16"/>
        <v>0</v>
      </c>
      <c r="AE29" s="60">
        <f t="shared" si="17"/>
        <v>0</v>
      </c>
      <c r="AF29" s="60">
        <f t="shared" si="18"/>
        <v>0</v>
      </c>
      <c r="AG29" s="60">
        <f t="shared" si="19"/>
        <v>0</v>
      </c>
      <c r="AH29" s="60">
        <f t="shared" si="20"/>
        <v>0</v>
      </c>
      <c r="AI29" s="34"/>
    </row>
    <row r="30" spans="1:35" ht="12.75">
      <c r="A30" s="57"/>
      <c r="B30" s="58" t="s">
        <v>7</v>
      </c>
      <c r="C30" s="8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6"/>
      <c r="Q30" s="8"/>
      <c r="R30" s="6"/>
      <c r="S30" s="8"/>
      <c r="T30" s="6"/>
      <c r="U30" s="8"/>
      <c r="V30" s="6"/>
      <c r="W30" s="59"/>
      <c r="X30" s="37"/>
      <c r="Y30" s="60">
        <f t="shared" si="11"/>
        <v>0</v>
      </c>
      <c r="Z30" s="60">
        <f t="shared" si="12"/>
        <v>0</v>
      </c>
      <c r="AA30" s="60">
        <f t="shared" si="13"/>
        <v>0</v>
      </c>
      <c r="AB30" s="60">
        <f t="shared" si="14"/>
        <v>0</v>
      </c>
      <c r="AC30" s="60">
        <f t="shared" si="15"/>
        <v>0</v>
      </c>
      <c r="AD30" s="60">
        <f t="shared" si="16"/>
        <v>0</v>
      </c>
      <c r="AE30" s="60">
        <f t="shared" si="17"/>
        <v>0</v>
      </c>
      <c r="AF30" s="60">
        <f t="shared" si="18"/>
        <v>0</v>
      </c>
      <c r="AG30" s="60">
        <f t="shared" si="19"/>
        <v>0</v>
      </c>
      <c r="AH30" s="60">
        <f t="shared" si="20"/>
        <v>0</v>
      </c>
      <c r="AI30" s="34"/>
    </row>
    <row r="31" spans="1:35" ht="12.75">
      <c r="A31" s="57"/>
      <c r="B31" s="58" t="s">
        <v>8</v>
      </c>
      <c r="C31" s="8">
        <v>1</v>
      </c>
      <c r="D31" s="6">
        <v>1</v>
      </c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6"/>
      <c r="Q31" s="8"/>
      <c r="R31" s="6"/>
      <c r="S31" s="8"/>
      <c r="T31" s="6"/>
      <c r="U31" s="8"/>
      <c r="V31" s="6"/>
      <c r="W31" s="59"/>
      <c r="X31" s="37"/>
      <c r="Y31" s="60">
        <f t="shared" si="11"/>
        <v>1</v>
      </c>
      <c r="Z31" s="60">
        <f t="shared" si="12"/>
        <v>0</v>
      </c>
      <c r="AA31" s="60">
        <f t="shared" si="13"/>
        <v>0</v>
      </c>
      <c r="AB31" s="60">
        <f t="shared" si="14"/>
        <v>0</v>
      </c>
      <c r="AC31" s="60">
        <f t="shared" si="15"/>
        <v>0</v>
      </c>
      <c r="AD31" s="60">
        <f t="shared" si="16"/>
        <v>0</v>
      </c>
      <c r="AE31" s="60">
        <f t="shared" si="17"/>
        <v>0</v>
      </c>
      <c r="AF31" s="60">
        <f t="shared" si="18"/>
        <v>0</v>
      </c>
      <c r="AG31" s="60">
        <f t="shared" si="19"/>
        <v>0</v>
      </c>
      <c r="AH31" s="60">
        <f t="shared" si="20"/>
        <v>0</v>
      </c>
      <c r="AI31" s="34"/>
    </row>
    <row r="32" spans="1:35" ht="12.75">
      <c r="A32" s="57"/>
      <c r="B32" s="58" t="s">
        <v>9</v>
      </c>
      <c r="C32" s="8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6"/>
      <c r="Q32" s="8"/>
      <c r="R32" s="6"/>
      <c r="S32" s="8"/>
      <c r="T32" s="6"/>
      <c r="U32" s="8"/>
      <c r="V32" s="6"/>
      <c r="W32" s="59"/>
      <c r="X32" s="37"/>
      <c r="Y32" s="60">
        <f t="shared" si="11"/>
        <v>0</v>
      </c>
      <c r="Z32" s="60">
        <f t="shared" si="12"/>
        <v>0</v>
      </c>
      <c r="AA32" s="60">
        <f t="shared" si="13"/>
        <v>0</v>
      </c>
      <c r="AB32" s="60">
        <f t="shared" si="14"/>
        <v>0</v>
      </c>
      <c r="AC32" s="60">
        <f t="shared" si="15"/>
        <v>0</v>
      </c>
      <c r="AD32" s="60">
        <f t="shared" si="16"/>
        <v>0</v>
      </c>
      <c r="AE32" s="60">
        <f t="shared" si="17"/>
        <v>0</v>
      </c>
      <c r="AF32" s="60">
        <f t="shared" si="18"/>
        <v>0</v>
      </c>
      <c r="AG32" s="60">
        <f t="shared" si="19"/>
        <v>0</v>
      </c>
      <c r="AH32" s="60">
        <f t="shared" si="20"/>
        <v>0</v>
      </c>
      <c r="AI32" s="34"/>
    </row>
    <row r="33" spans="1:35" ht="12.75">
      <c r="A33" s="57"/>
      <c r="B33" s="58" t="s">
        <v>10</v>
      </c>
      <c r="C33" s="8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6"/>
      <c r="Q33" s="8"/>
      <c r="R33" s="6"/>
      <c r="S33" s="8"/>
      <c r="T33" s="6"/>
      <c r="U33" s="8"/>
      <c r="V33" s="6"/>
      <c r="W33" s="59"/>
      <c r="X33" s="37"/>
      <c r="Y33" s="60">
        <f t="shared" si="11"/>
        <v>0</v>
      </c>
      <c r="Z33" s="60">
        <f t="shared" si="12"/>
        <v>0</v>
      </c>
      <c r="AA33" s="60">
        <f t="shared" si="13"/>
        <v>0</v>
      </c>
      <c r="AB33" s="60">
        <f t="shared" si="14"/>
        <v>0</v>
      </c>
      <c r="AC33" s="60">
        <f t="shared" si="15"/>
        <v>0</v>
      </c>
      <c r="AD33" s="60">
        <f t="shared" si="16"/>
        <v>0</v>
      </c>
      <c r="AE33" s="60">
        <f t="shared" si="17"/>
        <v>0</v>
      </c>
      <c r="AF33" s="60">
        <f t="shared" si="18"/>
        <v>0</v>
      </c>
      <c r="AG33" s="60">
        <f t="shared" si="19"/>
        <v>0</v>
      </c>
      <c r="AH33" s="60">
        <f t="shared" si="20"/>
        <v>0</v>
      </c>
      <c r="AI33" s="34"/>
    </row>
    <row r="34" spans="1:35" ht="12.75">
      <c r="A34" s="57"/>
      <c r="B34" s="58" t="s">
        <v>20</v>
      </c>
      <c r="C34" s="8">
        <v>10</v>
      </c>
      <c r="D34" s="6">
        <v>1</v>
      </c>
      <c r="E34" s="8">
        <v>30</v>
      </c>
      <c r="F34" s="6">
        <v>1</v>
      </c>
      <c r="G34" s="8">
        <v>30</v>
      </c>
      <c r="H34" s="6">
        <v>1</v>
      </c>
      <c r="I34" s="8">
        <v>5</v>
      </c>
      <c r="J34" s="6">
        <v>1</v>
      </c>
      <c r="K34" s="8">
        <v>15</v>
      </c>
      <c r="L34" s="6">
        <v>1</v>
      </c>
      <c r="M34" s="8"/>
      <c r="N34" s="6"/>
      <c r="O34" s="8"/>
      <c r="P34" s="6"/>
      <c r="Q34" s="8"/>
      <c r="R34" s="6"/>
      <c r="S34" s="8"/>
      <c r="T34" s="6"/>
      <c r="U34" s="8"/>
      <c r="V34" s="6"/>
      <c r="W34" s="59"/>
      <c r="X34" s="37"/>
      <c r="Y34" s="60">
        <f t="shared" si="11"/>
        <v>10</v>
      </c>
      <c r="Z34" s="60">
        <f t="shared" si="12"/>
        <v>30</v>
      </c>
      <c r="AA34" s="60">
        <f t="shared" si="13"/>
        <v>30</v>
      </c>
      <c r="AB34" s="60">
        <f t="shared" si="14"/>
        <v>5</v>
      </c>
      <c r="AC34" s="60">
        <f t="shared" si="15"/>
        <v>15</v>
      </c>
      <c r="AD34" s="60">
        <f t="shared" si="16"/>
        <v>0</v>
      </c>
      <c r="AE34" s="60">
        <f t="shared" si="17"/>
        <v>0</v>
      </c>
      <c r="AF34" s="60">
        <f t="shared" si="18"/>
        <v>0</v>
      </c>
      <c r="AG34" s="60">
        <f t="shared" si="19"/>
        <v>0</v>
      </c>
      <c r="AH34" s="60">
        <f t="shared" si="20"/>
        <v>0</v>
      </c>
      <c r="AI34" s="34"/>
    </row>
    <row r="35" spans="1:35" ht="13.5" thickBot="1">
      <c r="A35" s="61"/>
      <c r="B35" s="62" t="s">
        <v>11</v>
      </c>
      <c r="C35" s="5"/>
      <c r="D35" s="7"/>
      <c r="E35" s="5"/>
      <c r="F35" s="7"/>
      <c r="G35" s="5"/>
      <c r="H35" s="7"/>
      <c r="I35" s="5"/>
      <c r="J35" s="7"/>
      <c r="K35" s="5"/>
      <c r="L35" s="7"/>
      <c r="M35" s="5"/>
      <c r="N35" s="7"/>
      <c r="O35" s="5"/>
      <c r="P35" s="7"/>
      <c r="Q35" s="5"/>
      <c r="R35" s="7"/>
      <c r="S35" s="5"/>
      <c r="T35" s="7"/>
      <c r="U35" s="5"/>
      <c r="V35" s="7"/>
      <c r="W35" s="59"/>
      <c r="X35" s="37"/>
      <c r="Y35" s="60">
        <f t="shared" si="11"/>
        <v>0</v>
      </c>
      <c r="Z35" s="60">
        <f t="shared" si="12"/>
        <v>0</v>
      </c>
      <c r="AA35" s="60">
        <f t="shared" si="13"/>
        <v>0</v>
      </c>
      <c r="AB35" s="60">
        <f t="shared" si="14"/>
        <v>0</v>
      </c>
      <c r="AC35" s="60">
        <f t="shared" si="15"/>
        <v>0</v>
      </c>
      <c r="AD35" s="60">
        <f t="shared" si="16"/>
        <v>0</v>
      </c>
      <c r="AE35" s="60">
        <f t="shared" si="17"/>
        <v>0</v>
      </c>
      <c r="AF35" s="60">
        <f t="shared" si="18"/>
        <v>0</v>
      </c>
      <c r="AG35" s="60">
        <f t="shared" si="19"/>
        <v>0</v>
      </c>
      <c r="AH35" s="60">
        <f t="shared" si="20"/>
        <v>0</v>
      </c>
      <c r="AI35" s="34"/>
    </row>
    <row r="36" spans="1:35" ht="14.25" thickBot="1" thickTop="1">
      <c r="A36" s="35" t="s">
        <v>82</v>
      </c>
      <c r="B36" s="36"/>
      <c r="C36" s="51">
        <f aca="true" t="shared" si="21" ref="C36:V36">SUM(C25:C35)</f>
        <v>11</v>
      </c>
      <c r="D36" s="52">
        <f t="shared" si="21"/>
        <v>2</v>
      </c>
      <c r="E36" s="51">
        <f t="shared" si="21"/>
        <v>30</v>
      </c>
      <c r="F36" s="52">
        <f t="shared" si="21"/>
        <v>1</v>
      </c>
      <c r="G36" s="51">
        <f t="shared" si="21"/>
        <v>30</v>
      </c>
      <c r="H36" s="52">
        <f t="shared" si="21"/>
        <v>1</v>
      </c>
      <c r="I36" s="51">
        <f t="shared" si="21"/>
        <v>5</v>
      </c>
      <c r="J36" s="52">
        <f t="shared" si="21"/>
        <v>1</v>
      </c>
      <c r="K36" s="51">
        <f t="shared" si="21"/>
        <v>15</v>
      </c>
      <c r="L36" s="52">
        <f t="shared" si="21"/>
        <v>1</v>
      </c>
      <c r="M36" s="51">
        <f t="shared" si="21"/>
        <v>0</v>
      </c>
      <c r="N36" s="52">
        <f t="shared" si="21"/>
        <v>0</v>
      </c>
      <c r="O36" s="51">
        <f t="shared" si="21"/>
        <v>0</v>
      </c>
      <c r="P36" s="52">
        <f t="shared" si="21"/>
        <v>0</v>
      </c>
      <c r="Q36" s="51">
        <f t="shared" si="21"/>
        <v>0</v>
      </c>
      <c r="R36" s="52">
        <f t="shared" si="21"/>
        <v>0</v>
      </c>
      <c r="S36" s="51">
        <f t="shared" si="21"/>
        <v>0</v>
      </c>
      <c r="T36" s="52">
        <f t="shared" si="21"/>
        <v>0</v>
      </c>
      <c r="U36" s="51">
        <f t="shared" si="21"/>
        <v>0</v>
      </c>
      <c r="V36" s="52">
        <f t="shared" si="21"/>
        <v>0</v>
      </c>
      <c r="W36" s="38"/>
      <c r="X36" s="37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34"/>
    </row>
    <row r="37" spans="1:35" ht="13.5" thickTop="1">
      <c r="A37" s="54" t="s">
        <v>123</v>
      </c>
      <c r="B37" s="55"/>
      <c r="C37" s="108"/>
      <c r="D37" s="109"/>
      <c r="E37" s="108"/>
      <c r="F37" s="109"/>
      <c r="G37" s="108"/>
      <c r="H37" s="109"/>
      <c r="I37" s="108"/>
      <c r="J37" s="109"/>
      <c r="K37" s="108"/>
      <c r="L37" s="109"/>
      <c r="M37" s="108"/>
      <c r="N37" s="109"/>
      <c r="O37" s="108"/>
      <c r="P37" s="109"/>
      <c r="Q37" s="108"/>
      <c r="R37" s="109"/>
      <c r="S37" s="108"/>
      <c r="T37" s="109"/>
      <c r="U37" s="108"/>
      <c r="V37" s="109"/>
      <c r="W37" s="38"/>
      <c r="X37" s="37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34"/>
    </row>
    <row r="38" spans="1:35" ht="12.75">
      <c r="A38" s="57"/>
      <c r="B38" s="58" t="s">
        <v>12</v>
      </c>
      <c r="C38" s="8"/>
      <c r="D38" s="6"/>
      <c r="E38" s="8">
        <v>30</v>
      </c>
      <c r="F38" s="6">
        <v>1</v>
      </c>
      <c r="G38" s="8">
        <v>50</v>
      </c>
      <c r="H38" s="6">
        <v>1</v>
      </c>
      <c r="I38" s="8">
        <v>34</v>
      </c>
      <c r="J38" s="6">
        <v>1</v>
      </c>
      <c r="K38" s="8">
        <v>20</v>
      </c>
      <c r="L38" s="6">
        <v>1</v>
      </c>
      <c r="M38" s="8">
        <v>5</v>
      </c>
      <c r="N38" s="6">
        <v>1</v>
      </c>
      <c r="O38" s="8">
        <v>10</v>
      </c>
      <c r="P38" s="6">
        <v>1</v>
      </c>
      <c r="Q38" s="8">
        <v>15</v>
      </c>
      <c r="R38" s="6">
        <v>1</v>
      </c>
      <c r="S38" s="8">
        <v>12</v>
      </c>
      <c r="T38" s="6">
        <v>1</v>
      </c>
      <c r="U38" s="8">
        <v>100</v>
      </c>
      <c r="V38" s="6">
        <v>2</v>
      </c>
      <c r="W38" s="59"/>
      <c r="X38" s="37"/>
      <c r="Y38" s="60">
        <f aca="true" t="shared" si="22" ref="Y38:Y44">+C38</f>
        <v>0</v>
      </c>
      <c r="Z38" s="60">
        <f aca="true" t="shared" si="23" ref="Z38:Z44">+E38</f>
        <v>30</v>
      </c>
      <c r="AA38" s="60">
        <f aca="true" t="shared" si="24" ref="AA38:AA44">+G38</f>
        <v>50</v>
      </c>
      <c r="AB38" s="60">
        <f aca="true" t="shared" si="25" ref="AB38:AB44">+I38</f>
        <v>34</v>
      </c>
      <c r="AC38" s="60">
        <f aca="true" t="shared" si="26" ref="AC38:AC44">+K38</f>
        <v>20</v>
      </c>
      <c r="AD38" s="60">
        <f aca="true" t="shared" si="27" ref="AD38:AD44">+M38</f>
        <v>5</v>
      </c>
      <c r="AE38" s="60">
        <f aca="true" t="shared" si="28" ref="AE38:AE44">+O38</f>
        <v>10</v>
      </c>
      <c r="AF38" s="60">
        <f aca="true" t="shared" si="29" ref="AF38:AF44">+Q38</f>
        <v>15</v>
      </c>
      <c r="AG38" s="60">
        <f aca="true" t="shared" si="30" ref="AG38:AG44">+S38</f>
        <v>12</v>
      </c>
      <c r="AH38" s="60">
        <f aca="true" t="shared" si="31" ref="AH38:AH44">+U38</f>
        <v>100</v>
      </c>
      <c r="AI38" s="34"/>
    </row>
    <row r="39" spans="1:35" ht="12.75">
      <c r="A39" s="57"/>
      <c r="B39" s="58" t="s">
        <v>13</v>
      </c>
      <c r="C39" s="8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6"/>
      <c r="Q39" s="8"/>
      <c r="R39" s="6"/>
      <c r="S39" s="8"/>
      <c r="T39" s="6"/>
      <c r="U39" s="8"/>
      <c r="V39" s="6"/>
      <c r="W39" s="59"/>
      <c r="X39" s="37"/>
      <c r="Y39" s="60">
        <f t="shared" si="22"/>
        <v>0</v>
      </c>
      <c r="Z39" s="60">
        <f t="shared" si="23"/>
        <v>0</v>
      </c>
      <c r="AA39" s="60">
        <f t="shared" si="24"/>
        <v>0</v>
      </c>
      <c r="AB39" s="60">
        <f t="shared" si="25"/>
        <v>0</v>
      </c>
      <c r="AC39" s="60">
        <f t="shared" si="26"/>
        <v>0</v>
      </c>
      <c r="AD39" s="60">
        <f t="shared" si="27"/>
        <v>0</v>
      </c>
      <c r="AE39" s="60">
        <f t="shared" si="28"/>
        <v>0</v>
      </c>
      <c r="AF39" s="60">
        <f t="shared" si="29"/>
        <v>0</v>
      </c>
      <c r="AG39" s="60">
        <f t="shared" si="30"/>
        <v>0</v>
      </c>
      <c r="AH39" s="60">
        <f t="shared" si="31"/>
        <v>0</v>
      </c>
      <c r="AI39" s="34"/>
    </row>
    <row r="40" spans="1:35" ht="12.75">
      <c r="A40" s="57"/>
      <c r="B40" s="58" t="s">
        <v>14</v>
      </c>
      <c r="C40" s="8">
        <v>2</v>
      </c>
      <c r="D40" s="6">
        <v>1</v>
      </c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6"/>
      <c r="Q40" s="8"/>
      <c r="R40" s="6"/>
      <c r="S40" s="8"/>
      <c r="T40" s="6"/>
      <c r="U40" s="8">
        <v>1</v>
      </c>
      <c r="V40" s="6">
        <v>1</v>
      </c>
      <c r="W40" s="59"/>
      <c r="X40" s="37"/>
      <c r="Y40" s="60">
        <f t="shared" si="22"/>
        <v>2</v>
      </c>
      <c r="Z40" s="60">
        <f t="shared" si="23"/>
        <v>0</v>
      </c>
      <c r="AA40" s="60">
        <f t="shared" si="24"/>
        <v>0</v>
      </c>
      <c r="AB40" s="60">
        <f t="shared" si="25"/>
        <v>0</v>
      </c>
      <c r="AC40" s="60">
        <f t="shared" si="26"/>
        <v>0</v>
      </c>
      <c r="AD40" s="60">
        <f t="shared" si="27"/>
        <v>0</v>
      </c>
      <c r="AE40" s="60">
        <f t="shared" si="28"/>
        <v>0</v>
      </c>
      <c r="AF40" s="60">
        <f t="shared" si="29"/>
        <v>0</v>
      </c>
      <c r="AG40" s="60">
        <f t="shared" si="30"/>
        <v>0</v>
      </c>
      <c r="AH40" s="60">
        <f t="shared" si="31"/>
        <v>1</v>
      </c>
      <c r="AI40" s="34"/>
    </row>
    <row r="41" spans="1:35" ht="12.75">
      <c r="A41" s="57"/>
      <c r="B41" s="58" t="s">
        <v>29</v>
      </c>
      <c r="C41" s="8">
        <v>40</v>
      </c>
      <c r="D41" s="6">
        <v>1</v>
      </c>
      <c r="E41" s="8">
        <v>45</v>
      </c>
      <c r="F41" s="6">
        <v>1</v>
      </c>
      <c r="G41" s="8">
        <v>17</v>
      </c>
      <c r="H41" s="6">
        <v>1</v>
      </c>
      <c r="I41" s="8">
        <v>12</v>
      </c>
      <c r="J41" s="6">
        <v>1</v>
      </c>
      <c r="K41" s="8">
        <v>5</v>
      </c>
      <c r="L41" s="6">
        <v>1</v>
      </c>
      <c r="M41" s="8">
        <v>12</v>
      </c>
      <c r="N41" s="6">
        <v>1</v>
      </c>
      <c r="O41" s="8">
        <v>43</v>
      </c>
      <c r="P41" s="6">
        <v>1</v>
      </c>
      <c r="Q41" s="8">
        <v>4</v>
      </c>
      <c r="R41" s="6">
        <v>1</v>
      </c>
      <c r="S41" s="8"/>
      <c r="T41" s="6"/>
      <c r="U41" s="8">
        <v>13</v>
      </c>
      <c r="V41" s="6">
        <v>1</v>
      </c>
      <c r="W41" s="59"/>
      <c r="X41" s="37"/>
      <c r="Y41" s="60">
        <f t="shared" si="22"/>
        <v>40</v>
      </c>
      <c r="Z41" s="60">
        <f t="shared" si="23"/>
        <v>45</v>
      </c>
      <c r="AA41" s="60">
        <f t="shared" si="24"/>
        <v>17</v>
      </c>
      <c r="AB41" s="60">
        <f t="shared" si="25"/>
        <v>12</v>
      </c>
      <c r="AC41" s="60">
        <f t="shared" si="26"/>
        <v>5</v>
      </c>
      <c r="AD41" s="60">
        <f t="shared" si="27"/>
        <v>12</v>
      </c>
      <c r="AE41" s="60">
        <f t="shared" si="28"/>
        <v>43</v>
      </c>
      <c r="AF41" s="60">
        <f t="shared" si="29"/>
        <v>4</v>
      </c>
      <c r="AG41" s="60">
        <f t="shared" si="30"/>
        <v>0</v>
      </c>
      <c r="AH41" s="60">
        <f t="shared" si="31"/>
        <v>13</v>
      </c>
      <c r="AI41" s="34"/>
    </row>
    <row r="42" spans="1:35" ht="12.75">
      <c r="A42" s="57"/>
      <c r="B42" s="58" t="s">
        <v>15</v>
      </c>
      <c r="C42" s="8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6"/>
      <c r="Q42" s="8"/>
      <c r="R42" s="6"/>
      <c r="S42" s="8"/>
      <c r="T42" s="6"/>
      <c r="U42" s="8"/>
      <c r="V42" s="6"/>
      <c r="W42" s="59"/>
      <c r="X42" s="37"/>
      <c r="Y42" s="60">
        <f t="shared" si="22"/>
        <v>0</v>
      </c>
      <c r="Z42" s="60">
        <f t="shared" si="23"/>
        <v>0</v>
      </c>
      <c r="AA42" s="60">
        <f t="shared" si="24"/>
        <v>0</v>
      </c>
      <c r="AB42" s="60">
        <f t="shared" si="25"/>
        <v>0</v>
      </c>
      <c r="AC42" s="60">
        <f t="shared" si="26"/>
        <v>0</v>
      </c>
      <c r="AD42" s="60">
        <f t="shared" si="27"/>
        <v>0</v>
      </c>
      <c r="AE42" s="60">
        <f t="shared" si="28"/>
        <v>0</v>
      </c>
      <c r="AF42" s="60">
        <f t="shared" si="29"/>
        <v>0</v>
      </c>
      <c r="AG42" s="60">
        <f t="shared" si="30"/>
        <v>0</v>
      </c>
      <c r="AH42" s="60">
        <f t="shared" si="31"/>
        <v>0</v>
      </c>
      <c r="AI42" s="34"/>
    </row>
    <row r="43" spans="1:35" ht="12.75">
      <c r="A43" s="57"/>
      <c r="B43" s="58" t="s">
        <v>16</v>
      </c>
      <c r="C43" s="5">
        <v>1</v>
      </c>
      <c r="D43" s="7">
        <v>1</v>
      </c>
      <c r="E43" s="5"/>
      <c r="F43" s="7"/>
      <c r="G43" s="5">
        <v>3</v>
      </c>
      <c r="H43" s="7">
        <v>1</v>
      </c>
      <c r="I43" s="8"/>
      <c r="J43" s="6"/>
      <c r="K43" s="8">
        <v>2</v>
      </c>
      <c r="L43" s="6">
        <v>1</v>
      </c>
      <c r="M43" s="8"/>
      <c r="N43" s="6"/>
      <c r="O43" s="8"/>
      <c r="P43" s="6"/>
      <c r="Q43" s="8"/>
      <c r="R43" s="6"/>
      <c r="S43" s="8"/>
      <c r="T43" s="6"/>
      <c r="U43" s="8"/>
      <c r="V43" s="6"/>
      <c r="W43" s="59"/>
      <c r="X43" s="37"/>
      <c r="Y43" s="60">
        <f t="shared" si="22"/>
        <v>1</v>
      </c>
      <c r="Z43" s="60">
        <f t="shared" si="23"/>
        <v>0</v>
      </c>
      <c r="AA43" s="60">
        <f t="shared" si="24"/>
        <v>3</v>
      </c>
      <c r="AB43" s="60">
        <f t="shared" si="25"/>
        <v>0</v>
      </c>
      <c r="AC43" s="60">
        <f t="shared" si="26"/>
        <v>2</v>
      </c>
      <c r="AD43" s="60">
        <f t="shared" si="27"/>
        <v>0</v>
      </c>
      <c r="AE43" s="60">
        <f t="shared" si="28"/>
        <v>0</v>
      </c>
      <c r="AF43" s="60">
        <f t="shared" si="29"/>
        <v>0</v>
      </c>
      <c r="AG43" s="60">
        <f t="shared" si="30"/>
        <v>0</v>
      </c>
      <c r="AH43" s="60">
        <f t="shared" si="31"/>
        <v>0</v>
      </c>
      <c r="AI43" s="34"/>
    </row>
    <row r="44" spans="1:35" ht="12.75">
      <c r="A44" s="57"/>
      <c r="B44" s="58" t="s">
        <v>17</v>
      </c>
      <c r="C44" s="8"/>
      <c r="D44" s="6"/>
      <c r="E44" s="8"/>
      <c r="F44" s="6"/>
      <c r="G44" s="8"/>
      <c r="H44" s="6"/>
      <c r="I44" s="8"/>
      <c r="J44" s="6"/>
      <c r="K44" s="8"/>
      <c r="L44" s="6"/>
      <c r="M44" s="8"/>
      <c r="N44" s="6"/>
      <c r="O44" s="8"/>
      <c r="P44" s="6"/>
      <c r="Q44" s="8"/>
      <c r="R44" s="6"/>
      <c r="S44" s="8"/>
      <c r="T44" s="6"/>
      <c r="U44" s="8"/>
      <c r="V44" s="6"/>
      <c r="W44" s="59"/>
      <c r="X44" s="37"/>
      <c r="Y44" s="60">
        <f t="shared" si="22"/>
        <v>0</v>
      </c>
      <c r="Z44" s="60">
        <f t="shared" si="23"/>
        <v>0</v>
      </c>
      <c r="AA44" s="60">
        <f t="shared" si="24"/>
        <v>0</v>
      </c>
      <c r="AB44" s="60">
        <f t="shared" si="25"/>
        <v>0</v>
      </c>
      <c r="AC44" s="60">
        <f t="shared" si="26"/>
        <v>0</v>
      </c>
      <c r="AD44" s="60">
        <f t="shared" si="27"/>
        <v>0</v>
      </c>
      <c r="AE44" s="60">
        <f t="shared" si="28"/>
        <v>0</v>
      </c>
      <c r="AF44" s="60">
        <f t="shared" si="29"/>
        <v>0</v>
      </c>
      <c r="AG44" s="60">
        <f t="shared" si="30"/>
        <v>0</v>
      </c>
      <c r="AH44" s="60">
        <f t="shared" si="31"/>
        <v>0</v>
      </c>
      <c r="AI44" s="34"/>
    </row>
    <row r="45" spans="1:35" ht="13.5" thickBot="1">
      <c r="A45" s="57"/>
      <c r="B45" s="58" t="s">
        <v>33</v>
      </c>
      <c r="C45" s="8"/>
      <c r="D45" s="6"/>
      <c r="E45" s="8"/>
      <c r="F45" s="6"/>
      <c r="G45" s="8"/>
      <c r="H45" s="6"/>
      <c r="I45" s="8">
        <v>4</v>
      </c>
      <c r="J45" s="6">
        <v>1</v>
      </c>
      <c r="K45" s="8"/>
      <c r="L45" s="6"/>
      <c r="M45" s="8"/>
      <c r="N45" s="6"/>
      <c r="O45" s="8"/>
      <c r="P45" s="6"/>
      <c r="Q45" s="8"/>
      <c r="R45" s="6"/>
      <c r="S45" s="8">
        <v>1</v>
      </c>
      <c r="T45" s="6">
        <v>1</v>
      </c>
      <c r="U45" s="8">
        <v>1</v>
      </c>
      <c r="V45" s="6">
        <v>1</v>
      </c>
      <c r="W45" s="59"/>
      <c r="X45" s="37"/>
      <c r="Y45" s="60">
        <f>+C45</f>
        <v>0</v>
      </c>
      <c r="Z45" s="60">
        <f>+E45</f>
        <v>0</v>
      </c>
      <c r="AA45" s="60">
        <f>+G45</f>
        <v>0</v>
      </c>
      <c r="AB45" s="60">
        <f>+I45</f>
        <v>4</v>
      </c>
      <c r="AC45" s="60">
        <f>+K45</f>
        <v>0</v>
      </c>
      <c r="AD45" s="60">
        <f>+M45</f>
        <v>0</v>
      </c>
      <c r="AE45" s="60">
        <f>+O45</f>
        <v>0</v>
      </c>
      <c r="AF45" s="60">
        <f>+Q45</f>
        <v>0</v>
      </c>
      <c r="AG45" s="60">
        <f>+S45</f>
        <v>1</v>
      </c>
      <c r="AH45" s="60">
        <f>+U45</f>
        <v>1</v>
      </c>
      <c r="AI45" s="34"/>
    </row>
    <row r="46" spans="1:35" ht="14.25" thickBot="1" thickTop="1">
      <c r="A46" s="35" t="s">
        <v>82</v>
      </c>
      <c r="B46" s="36"/>
      <c r="C46" s="51">
        <f aca="true" t="shared" si="32" ref="C46:V46">SUM(C38:C45)</f>
        <v>43</v>
      </c>
      <c r="D46" s="52">
        <f t="shared" si="32"/>
        <v>3</v>
      </c>
      <c r="E46" s="51">
        <f t="shared" si="32"/>
        <v>75</v>
      </c>
      <c r="F46" s="52">
        <f t="shared" si="32"/>
        <v>2</v>
      </c>
      <c r="G46" s="51">
        <f t="shared" si="32"/>
        <v>70</v>
      </c>
      <c r="H46" s="52">
        <f t="shared" si="32"/>
        <v>3</v>
      </c>
      <c r="I46" s="51">
        <f t="shared" si="32"/>
        <v>50</v>
      </c>
      <c r="J46" s="52">
        <f t="shared" si="32"/>
        <v>3</v>
      </c>
      <c r="K46" s="51">
        <f t="shared" si="32"/>
        <v>27</v>
      </c>
      <c r="L46" s="52">
        <f t="shared" si="32"/>
        <v>3</v>
      </c>
      <c r="M46" s="51">
        <f t="shared" si="32"/>
        <v>17</v>
      </c>
      <c r="N46" s="52">
        <f t="shared" si="32"/>
        <v>2</v>
      </c>
      <c r="O46" s="51">
        <f t="shared" si="32"/>
        <v>53</v>
      </c>
      <c r="P46" s="52">
        <f t="shared" si="32"/>
        <v>2</v>
      </c>
      <c r="Q46" s="51">
        <f t="shared" si="32"/>
        <v>19</v>
      </c>
      <c r="R46" s="52">
        <f t="shared" si="32"/>
        <v>2</v>
      </c>
      <c r="S46" s="51">
        <f t="shared" si="32"/>
        <v>13</v>
      </c>
      <c r="T46" s="52">
        <f t="shared" si="32"/>
        <v>2</v>
      </c>
      <c r="U46" s="51">
        <f t="shared" si="32"/>
        <v>115</v>
      </c>
      <c r="V46" s="52">
        <f t="shared" si="32"/>
        <v>5</v>
      </c>
      <c r="W46" s="38"/>
      <c r="X46" s="63" t="s">
        <v>50</v>
      </c>
      <c r="Y46" s="64">
        <f>MAX(C16:C22,C25:C35,C38:C45)</f>
        <v>40</v>
      </c>
      <c r="Z46" s="64">
        <f>MAX(E16:E22,E25:E35,E38:E45)</f>
        <v>45</v>
      </c>
      <c r="AA46" s="64">
        <f>MAX(G16:G22,G25:G35,G38:G45)</f>
        <v>50</v>
      </c>
      <c r="AB46" s="64">
        <f>MAX(I16:I22,I25:I35,I38:I45)</f>
        <v>50</v>
      </c>
      <c r="AC46" s="64">
        <f>MAX(K16:K22,K25:K35,K38:K45)</f>
        <v>20</v>
      </c>
      <c r="AD46" s="64">
        <f>MAX(M16:M22,M25:M35,M38:M45)</f>
        <v>12</v>
      </c>
      <c r="AE46" s="64">
        <f>MAX(O16:O22,O25:O35,O38:O45)</f>
        <v>43</v>
      </c>
      <c r="AF46" s="64">
        <f>MAX(Q16:Q22,Q25:Q35,Q38:Q45)</f>
        <v>15</v>
      </c>
      <c r="AG46" s="64">
        <f>MAX(S16:S22,S25:S35,S38:S45)</f>
        <v>12</v>
      </c>
      <c r="AH46" s="64">
        <f>MAX(U16:U22,U25:U35,U38:U45)</f>
        <v>100</v>
      </c>
      <c r="AI46" s="34"/>
    </row>
    <row r="47" spans="1:35" ht="14.25" thickBot="1" thickTop="1">
      <c r="A47" s="35" t="s">
        <v>0</v>
      </c>
      <c r="B47" s="36"/>
      <c r="C47" s="51">
        <f aca="true" t="shared" si="33" ref="C47:V47">+C23+C36+C46</f>
        <v>94</v>
      </c>
      <c r="D47" s="52">
        <f t="shared" si="33"/>
        <v>6</v>
      </c>
      <c r="E47" s="51">
        <f t="shared" si="33"/>
        <v>140</v>
      </c>
      <c r="F47" s="52">
        <f t="shared" si="33"/>
        <v>5</v>
      </c>
      <c r="G47" s="51">
        <f t="shared" si="33"/>
        <v>135</v>
      </c>
      <c r="H47" s="52">
        <f t="shared" si="33"/>
        <v>5</v>
      </c>
      <c r="I47" s="51">
        <f t="shared" si="33"/>
        <v>105</v>
      </c>
      <c r="J47" s="52">
        <f t="shared" si="33"/>
        <v>5</v>
      </c>
      <c r="K47" s="51">
        <f t="shared" si="33"/>
        <v>50</v>
      </c>
      <c r="L47" s="52">
        <f t="shared" si="33"/>
        <v>5</v>
      </c>
      <c r="M47" s="51">
        <f t="shared" si="33"/>
        <v>21</v>
      </c>
      <c r="N47" s="52">
        <f t="shared" si="33"/>
        <v>3</v>
      </c>
      <c r="O47" s="51">
        <f t="shared" si="33"/>
        <v>58</v>
      </c>
      <c r="P47" s="52">
        <f t="shared" si="33"/>
        <v>3</v>
      </c>
      <c r="Q47" s="51">
        <f t="shared" si="33"/>
        <v>26</v>
      </c>
      <c r="R47" s="52">
        <f t="shared" si="33"/>
        <v>3</v>
      </c>
      <c r="S47" s="51">
        <f t="shared" si="33"/>
        <v>18</v>
      </c>
      <c r="T47" s="52">
        <f t="shared" si="33"/>
        <v>3</v>
      </c>
      <c r="U47" s="51">
        <f t="shared" si="33"/>
        <v>129</v>
      </c>
      <c r="V47" s="52">
        <f t="shared" si="33"/>
        <v>7</v>
      </c>
      <c r="W47" s="38"/>
      <c r="X47" s="63" t="s">
        <v>51</v>
      </c>
      <c r="Y47" s="64">
        <f aca="true" t="shared" si="34" ref="Y47:AH47">MATCH(Y46,Y16:Y45,0)</f>
        <v>4</v>
      </c>
      <c r="Z47" s="64">
        <f t="shared" si="34"/>
        <v>26</v>
      </c>
      <c r="AA47" s="64">
        <f t="shared" si="34"/>
        <v>23</v>
      </c>
      <c r="AB47" s="64">
        <f t="shared" si="34"/>
        <v>4</v>
      </c>
      <c r="AC47" s="64">
        <f t="shared" si="34"/>
        <v>23</v>
      </c>
      <c r="AD47" s="64">
        <f t="shared" si="34"/>
        <v>26</v>
      </c>
      <c r="AE47" s="64">
        <f t="shared" si="34"/>
        <v>26</v>
      </c>
      <c r="AF47" s="64">
        <f t="shared" si="34"/>
        <v>23</v>
      </c>
      <c r="AG47" s="64">
        <f t="shared" si="34"/>
        <v>23</v>
      </c>
      <c r="AH47" s="64">
        <f t="shared" si="34"/>
        <v>23</v>
      </c>
      <c r="AI47" s="34"/>
    </row>
    <row r="48" spans="1:35" ht="14.25" thickBot="1" thickTop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3" t="s">
        <v>52</v>
      </c>
      <c r="Y48" s="64" t="str">
        <f aca="true" t="shared" si="35" ref="Y48:AH48">INDEX($B$16:$B$45,Y47)</f>
        <v>Mayfly Nymph (EPT)</v>
      </c>
      <c r="Z48" s="64" t="str">
        <f t="shared" si="35"/>
        <v>Midge Larva (chironomid)</v>
      </c>
      <c r="AA48" s="64" t="str">
        <f t="shared" si="35"/>
        <v>Aquatic Worm</v>
      </c>
      <c r="AB48" s="64" t="str">
        <f t="shared" si="35"/>
        <v>Mayfly Nymph (EPT)</v>
      </c>
      <c r="AC48" s="64" t="str">
        <f t="shared" si="35"/>
        <v>Aquatic Worm</v>
      </c>
      <c r="AD48" s="64" t="str">
        <f t="shared" si="35"/>
        <v>Midge Larva (chironomid)</v>
      </c>
      <c r="AE48" s="64" t="str">
        <f t="shared" si="35"/>
        <v>Midge Larva (chironomid)</v>
      </c>
      <c r="AF48" s="64" t="str">
        <f t="shared" si="35"/>
        <v>Aquatic Worm</v>
      </c>
      <c r="AG48" s="64" t="str">
        <f t="shared" si="35"/>
        <v>Aquatic Worm</v>
      </c>
      <c r="AH48" s="64" t="str">
        <f t="shared" si="35"/>
        <v>Aquatic Worm</v>
      </c>
      <c r="AI48" s="34"/>
    </row>
    <row r="49" spans="1:35" ht="13.5" thickTop="1">
      <c r="A49" s="65" t="s">
        <v>21</v>
      </c>
      <c r="B49" s="66"/>
      <c r="C49" s="67"/>
      <c r="D49" s="68"/>
      <c r="E49" s="67"/>
      <c r="F49" s="68"/>
      <c r="G49" s="67"/>
      <c r="H49" s="68"/>
      <c r="I49" s="67"/>
      <c r="J49" s="68"/>
      <c r="K49" s="67"/>
      <c r="L49" s="68"/>
      <c r="M49" s="67"/>
      <c r="N49" s="68"/>
      <c r="O49" s="67"/>
      <c r="P49" s="68"/>
      <c r="Q49" s="67"/>
      <c r="R49" s="68"/>
      <c r="S49" s="67"/>
      <c r="T49" s="68"/>
      <c r="U49" s="67"/>
      <c r="V49" s="68"/>
      <c r="W49" s="34"/>
      <c r="X49" s="37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12.75">
      <c r="A50" s="57"/>
      <c r="B50" s="69" t="s">
        <v>70</v>
      </c>
      <c r="C50" s="70"/>
      <c r="D50" s="71">
        <f>+C47</f>
        <v>94</v>
      </c>
      <c r="E50" s="70"/>
      <c r="F50" s="71">
        <f>+E47</f>
        <v>140</v>
      </c>
      <c r="G50" s="70"/>
      <c r="H50" s="71">
        <f>+G47</f>
        <v>135</v>
      </c>
      <c r="I50" s="70"/>
      <c r="J50" s="71">
        <f>+I47</f>
        <v>105</v>
      </c>
      <c r="K50" s="70"/>
      <c r="L50" s="71">
        <f>+K47</f>
        <v>50</v>
      </c>
      <c r="M50" s="70"/>
      <c r="N50" s="71">
        <f>+M47</f>
        <v>21</v>
      </c>
      <c r="O50" s="70"/>
      <c r="P50" s="71">
        <f>+O47</f>
        <v>58</v>
      </c>
      <c r="Q50" s="70"/>
      <c r="R50" s="71">
        <f>+Q47</f>
        <v>26</v>
      </c>
      <c r="S50" s="70"/>
      <c r="T50" s="71">
        <f>+S47</f>
        <v>18</v>
      </c>
      <c r="U50" s="70"/>
      <c r="V50" s="71">
        <f>+U47</f>
        <v>129</v>
      </c>
      <c r="W50" s="34"/>
      <c r="X50" s="37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3.5" thickBot="1">
      <c r="A51" s="72"/>
      <c r="B51" s="73" t="s">
        <v>71</v>
      </c>
      <c r="C51" s="74"/>
      <c r="D51" s="75">
        <f>+D50/(C12)</f>
        <v>348.1481481481482</v>
      </c>
      <c r="E51" s="74"/>
      <c r="F51" s="75">
        <f>+F50/(E12)</f>
        <v>518.5185185185186</v>
      </c>
      <c r="G51" s="74"/>
      <c r="H51" s="75">
        <f>+H50/(G12)</f>
        <v>500.00000000000006</v>
      </c>
      <c r="I51" s="74"/>
      <c r="J51" s="75">
        <f>+J50/(I12)</f>
        <v>388.88888888888897</v>
      </c>
      <c r="K51" s="74"/>
      <c r="L51" s="75">
        <f>+L50/(K12)</f>
        <v>185.18518518518522</v>
      </c>
      <c r="M51" s="74"/>
      <c r="N51" s="75">
        <f>+N50/(M12)</f>
        <v>77.77777777777779</v>
      </c>
      <c r="O51" s="74"/>
      <c r="P51" s="75">
        <f>+P50/(O12)</f>
        <v>214.81481481481484</v>
      </c>
      <c r="Q51" s="74"/>
      <c r="R51" s="75">
        <f>+R50/(Q12)</f>
        <v>96.2962962962963</v>
      </c>
      <c r="S51" s="74"/>
      <c r="T51" s="75">
        <f>+T50/(S12)</f>
        <v>66.66666666666667</v>
      </c>
      <c r="U51" s="74"/>
      <c r="V51" s="75">
        <f>+V50/(U12)</f>
        <v>477.7777777777778</v>
      </c>
      <c r="W51" s="34"/>
      <c r="X51" s="37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3.5" thickTop="1">
      <c r="A52" s="76" t="s">
        <v>22</v>
      </c>
      <c r="B52" s="77"/>
      <c r="C52" s="78"/>
      <c r="D52" s="79"/>
      <c r="E52" s="78"/>
      <c r="F52" s="79"/>
      <c r="G52" s="78"/>
      <c r="H52" s="79"/>
      <c r="I52" s="78"/>
      <c r="J52" s="79"/>
      <c r="K52" s="78"/>
      <c r="L52" s="79"/>
      <c r="M52" s="78"/>
      <c r="N52" s="79"/>
      <c r="O52" s="78"/>
      <c r="P52" s="79"/>
      <c r="Q52" s="78"/>
      <c r="R52" s="79"/>
      <c r="S52" s="78"/>
      <c r="T52" s="79"/>
      <c r="U52" s="78"/>
      <c r="V52" s="79"/>
      <c r="W52" s="34"/>
      <c r="X52" s="37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12.75">
      <c r="A53" s="80"/>
      <c r="B53" s="69" t="s">
        <v>53</v>
      </c>
      <c r="C53" s="81" t="str">
        <f>+Y48</f>
        <v>Mayfly Nymph (EPT)</v>
      </c>
      <c r="D53" s="82"/>
      <c r="E53" s="81" t="str">
        <f>+Z48</f>
        <v>Midge Larva (chironomid)</v>
      </c>
      <c r="F53" s="82"/>
      <c r="G53" s="81" t="str">
        <f>+AA48</f>
        <v>Aquatic Worm</v>
      </c>
      <c r="H53" s="82"/>
      <c r="I53" s="81" t="str">
        <f>+AB48</f>
        <v>Mayfly Nymph (EPT)</v>
      </c>
      <c r="J53" s="82"/>
      <c r="K53" s="81" t="str">
        <f>+AC48</f>
        <v>Aquatic Worm</v>
      </c>
      <c r="L53" s="82"/>
      <c r="M53" s="81" t="str">
        <f>+AD48</f>
        <v>Midge Larva (chironomid)</v>
      </c>
      <c r="N53" s="82"/>
      <c r="O53" s="81" t="str">
        <f>+AE48</f>
        <v>Midge Larva (chironomid)</v>
      </c>
      <c r="P53" s="82"/>
      <c r="Q53" s="81" t="str">
        <f>+AF48</f>
        <v>Aquatic Worm</v>
      </c>
      <c r="R53" s="82"/>
      <c r="S53" s="81" t="str">
        <f>+AG48</f>
        <v>Aquatic Worm</v>
      </c>
      <c r="T53" s="82"/>
      <c r="U53" s="81" t="str">
        <f>+AH48</f>
        <v>Aquatic Worm</v>
      </c>
      <c r="V53" s="82"/>
      <c r="W53" s="34"/>
      <c r="X53" s="37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ht="13.5" thickBot="1">
      <c r="A54" s="83"/>
      <c r="B54" s="73" t="s">
        <v>54</v>
      </c>
      <c r="C54" s="74"/>
      <c r="D54" s="84">
        <f>MAX(C16:C22,C25:C35,C38:C45)</f>
        <v>40</v>
      </c>
      <c r="E54" s="74"/>
      <c r="F54" s="84">
        <f>MAX(E16:E22,E25:E35,E38:E45)</f>
        <v>45</v>
      </c>
      <c r="G54" s="74"/>
      <c r="H54" s="84">
        <f>MAX(G16:G22,G25:G35,G38:G45)</f>
        <v>50</v>
      </c>
      <c r="I54" s="74"/>
      <c r="J54" s="84">
        <f>MAX(I16:I22,I25:I35,I38:I45)</f>
        <v>50</v>
      </c>
      <c r="K54" s="74"/>
      <c r="L54" s="84">
        <f>MAX(K16:K22,K25:K35,K38:K45)</f>
        <v>20</v>
      </c>
      <c r="M54" s="74"/>
      <c r="N54" s="84">
        <f>MAX(M16:M22,M25:M35,M38:M45)</f>
        <v>12</v>
      </c>
      <c r="O54" s="74"/>
      <c r="P54" s="84">
        <f>MAX(O16:O22,O25:O35,O38:O45)</f>
        <v>43</v>
      </c>
      <c r="Q54" s="74"/>
      <c r="R54" s="84">
        <f>MAX(Q16:Q22,Q25:Q35,Q38:Q45)</f>
        <v>15</v>
      </c>
      <c r="S54" s="74"/>
      <c r="T54" s="84">
        <f>MAX(S16:S22,S25:S35,S38:S45)</f>
        <v>12</v>
      </c>
      <c r="U54" s="74"/>
      <c r="V54" s="84">
        <f>MAX(U16:U22,U25:U35,U38:U45)</f>
        <v>100</v>
      </c>
      <c r="W54" s="34"/>
      <c r="X54" s="37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 ht="13.5" thickTop="1">
      <c r="A55" s="76" t="s">
        <v>26</v>
      </c>
      <c r="B55" s="77"/>
      <c r="C55" s="78"/>
      <c r="D55" s="79"/>
      <c r="E55" s="78"/>
      <c r="F55" s="79"/>
      <c r="G55" s="78"/>
      <c r="H55" s="79"/>
      <c r="I55" s="78"/>
      <c r="J55" s="79"/>
      <c r="K55" s="78"/>
      <c r="L55" s="79"/>
      <c r="M55" s="78"/>
      <c r="N55" s="79"/>
      <c r="O55" s="78"/>
      <c r="P55" s="79"/>
      <c r="Q55" s="78"/>
      <c r="R55" s="79"/>
      <c r="S55" s="78"/>
      <c r="T55" s="79"/>
      <c r="U55" s="78"/>
      <c r="V55" s="79"/>
      <c r="W55" s="34"/>
      <c r="X55" s="37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 ht="12.75">
      <c r="A56" s="80" t="s">
        <v>55</v>
      </c>
      <c r="B56" s="85"/>
      <c r="C56" s="70"/>
      <c r="D56" s="86"/>
      <c r="E56" s="70"/>
      <c r="F56" s="86"/>
      <c r="G56" s="70"/>
      <c r="H56" s="86"/>
      <c r="I56" s="70"/>
      <c r="J56" s="86"/>
      <c r="K56" s="70"/>
      <c r="L56" s="86"/>
      <c r="M56" s="70"/>
      <c r="N56" s="86"/>
      <c r="O56" s="70"/>
      <c r="P56" s="86"/>
      <c r="Q56" s="70"/>
      <c r="R56" s="86"/>
      <c r="S56" s="70"/>
      <c r="T56" s="86"/>
      <c r="U56" s="70"/>
      <c r="V56" s="86"/>
      <c r="W56" s="34"/>
      <c r="X56" s="37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 ht="12.75">
      <c r="A57" s="87"/>
      <c r="B57" s="88" t="s">
        <v>30</v>
      </c>
      <c r="C57" s="89">
        <f>COUNT(D16:D22)</f>
        <v>1</v>
      </c>
      <c r="D57" s="71">
        <f>3*C57</f>
        <v>3</v>
      </c>
      <c r="E57" s="89">
        <f>COUNT(F16:F22)</f>
        <v>2</v>
      </c>
      <c r="F57" s="71">
        <f>3*E57</f>
        <v>6</v>
      </c>
      <c r="G57" s="89">
        <f>COUNT(H16:H22)</f>
        <v>1</v>
      </c>
      <c r="H57" s="71">
        <f>3*G57</f>
        <v>3</v>
      </c>
      <c r="I57" s="89">
        <f>COUNT(J16:J22)</f>
        <v>1</v>
      </c>
      <c r="J57" s="71">
        <f>3*I57</f>
        <v>3</v>
      </c>
      <c r="K57" s="89">
        <f>COUNT(L16:L22)</f>
        <v>1</v>
      </c>
      <c r="L57" s="71">
        <f>3*K57</f>
        <v>3</v>
      </c>
      <c r="M57" s="89">
        <f>COUNT(N16:N22)</f>
        <v>1</v>
      </c>
      <c r="N57" s="71">
        <f>3*M57</f>
        <v>3</v>
      </c>
      <c r="O57" s="89">
        <f>COUNT(P16:P22)</f>
        <v>1</v>
      </c>
      <c r="P57" s="71">
        <f>3*O57</f>
        <v>3</v>
      </c>
      <c r="Q57" s="89">
        <f>COUNT(R16:R22)</f>
        <v>1</v>
      </c>
      <c r="R57" s="71">
        <f>3*Q57</f>
        <v>3</v>
      </c>
      <c r="S57" s="89">
        <f>COUNT(T16:T22)</f>
        <v>1</v>
      </c>
      <c r="T57" s="71">
        <f>3*S57</f>
        <v>3</v>
      </c>
      <c r="U57" s="89">
        <f>COUNT(V16:V22)</f>
        <v>2</v>
      </c>
      <c r="V57" s="71">
        <f>3*U57</f>
        <v>6</v>
      </c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12.75">
      <c r="A58" s="90"/>
      <c r="B58" s="91" t="s">
        <v>31</v>
      </c>
      <c r="C58" s="89">
        <f>COUNT(D25:D35)</f>
        <v>2</v>
      </c>
      <c r="D58" s="71">
        <f>2*C58</f>
        <v>4</v>
      </c>
      <c r="E58" s="89">
        <f>COUNT(F25:F35)</f>
        <v>1</v>
      </c>
      <c r="F58" s="71">
        <f>2*E58</f>
        <v>2</v>
      </c>
      <c r="G58" s="89">
        <f>COUNT(H25:H35)</f>
        <v>1</v>
      </c>
      <c r="H58" s="71">
        <f>2*G58</f>
        <v>2</v>
      </c>
      <c r="I58" s="89">
        <f>COUNT(J25:J35)</f>
        <v>1</v>
      </c>
      <c r="J58" s="71">
        <f>2*I58</f>
        <v>2</v>
      </c>
      <c r="K58" s="89">
        <f>COUNT(L25:L35)</f>
        <v>1</v>
      </c>
      <c r="L58" s="71">
        <f>2*K58</f>
        <v>2</v>
      </c>
      <c r="M58" s="89">
        <f>COUNT(N25:N35)</f>
        <v>0</v>
      </c>
      <c r="N58" s="71">
        <f>2*M58</f>
        <v>0</v>
      </c>
      <c r="O58" s="89">
        <f>COUNT(P25:P35)</f>
        <v>0</v>
      </c>
      <c r="P58" s="71">
        <f>2*O58</f>
        <v>0</v>
      </c>
      <c r="Q58" s="89">
        <f>COUNT(R25:R35)</f>
        <v>0</v>
      </c>
      <c r="R58" s="71">
        <f>2*Q58</f>
        <v>0</v>
      </c>
      <c r="S58" s="89">
        <f>COUNT(T25:T35)</f>
        <v>0</v>
      </c>
      <c r="T58" s="71">
        <f>2*S58</f>
        <v>0</v>
      </c>
      <c r="U58" s="89">
        <f>COUNT(V25:V35)</f>
        <v>0</v>
      </c>
      <c r="V58" s="71">
        <f>2*U58</f>
        <v>0</v>
      </c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12.75">
      <c r="A59" s="90"/>
      <c r="B59" s="91" t="s">
        <v>32</v>
      </c>
      <c r="C59" s="89">
        <f>COUNT(D38:D45)</f>
        <v>3</v>
      </c>
      <c r="D59" s="71">
        <f>+C59</f>
        <v>3</v>
      </c>
      <c r="E59" s="89">
        <f>COUNT(F38:F45)</f>
        <v>2</v>
      </c>
      <c r="F59" s="71">
        <f>+E59</f>
        <v>2</v>
      </c>
      <c r="G59" s="89">
        <f>COUNT(H38:H45)</f>
        <v>3</v>
      </c>
      <c r="H59" s="71">
        <f>+G59</f>
        <v>3</v>
      </c>
      <c r="I59" s="89">
        <f>COUNT(J38:J45)</f>
        <v>3</v>
      </c>
      <c r="J59" s="71">
        <f>+I59</f>
        <v>3</v>
      </c>
      <c r="K59" s="89">
        <f>COUNT(L38:L45)</f>
        <v>3</v>
      </c>
      <c r="L59" s="71">
        <f>+K59</f>
        <v>3</v>
      </c>
      <c r="M59" s="89">
        <f>COUNT(N38:N45)</f>
        <v>2</v>
      </c>
      <c r="N59" s="71">
        <f>+M59</f>
        <v>2</v>
      </c>
      <c r="O59" s="89">
        <f>COUNT(P38:P45)</f>
        <v>2</v>
      </c>
      <c r="P59" s="71">
        <f>+O59</f>
        <v>2</v>
      </c>
      <c r="Q59" s="89">
        <f>COUNT(R38:R45)</f>
        <v>2</v>
      </c>
      <c r="R59" s="71">
        <f>+Q59</f>
        <v>2</v>
      </c>
      <c r="S59" s="89">
        <f>COUNT(T38:T45)</f>
        <v>2</v>
      </c>
      <c r="T59" s="71">
        <f>+S59</f>
        <v>2</v>
      </c>
      <c r="U59" s="89">
        <f>COUNT(V38:V45)</f>
        <v>4</v>
      </c>
      <c r="V59" s="71">
        <f>+U59</f>
        <v>4</v>
      </c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 ht="12.75">
      <c r="A60" s="90"/>
      <c r="B60" s="92" t="s">
        <v>56</v>
      </c>
      <c r="C60" s="93"/>
      <c r="D60" s="94">
        <f>SUM(D57:D59)</f>
        <v>10</v>
      </c>
      <c r="E60" s="93"/>
      <c r="F60" s="94">
        <f>SUM(F57:F59)</f>
        <v>10</v>
      </c>
      <c r="G60" s="93"/>
      <c r="H60" s="94">
        <f>SUM(H57:H59)</f>
        <v>8</v>
      </c>
      <c r="I60" s="93"/>
      <c r="J60" s="94">
        <f>SUM(J57:J59)</f>
        <v>8</v>
      </c>
      <c r="K60" s="93"/>
      <c r="L60" s="94">
        <f>SUM(L57:L59)</f>
        <v>8</v>
      </c>
      <c r="M60" s="93"/>
      <c r="N60" s="94">
        <f>SUM(N57:N59)</f>
        <v>5</v>
      </c>
      <c r="O60" s="93"/>
      <c r="P60" s="94">
        <f>SUM(P57:P59)</f>
        <v>5</v>
      </c>
      <c r="Q60" s="93"/>
      <c r="R60" s="94">
        <f>SUM(R57:R59)</f>
        <v>5</v>
      </c>
      <c r="S60" s="93"/>
      <c r="T60" s="94">
        <f>SUM(T57:T59)</f>
        <v>5</v>
      </c>
      <c r="U60" s="93"/>
      <c r="V60" s="94">
        <f>SUM(V57:V59)</f>
        <v>10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 ht="12.75">
      <c r="A61" s="80" t="s">
        <v>69</v>
      </c>
      <c r="B61" s="85"/>
      <c r="C61" s="70"/>
      <c r="D61" s="86"/>
      <c r="E61" s="70"/>
      <c r="F61" s="86"/>
      <c r="G61" s="70"/>
      <c r="H61" s="86"/>
      <c r="I61" s="70"/>
      <c r="J61" s="86"/>
      <c r="K61" s="70"/>
      <c r="L61" s="86"/>
      <c r="M61" s="70"/>
      <c r="N61" s="86"/>
      <c r="O61" s="70"/>
      <c r="P61" s="86"/>
      <c r="Q61" s="70"/>
      <c r="R61" s="86"/>
      <c r="S61" s="70"/>
      <c r="T61" s="86"/>
      <c r="U61" s="70"/>
      <c r="V61" s="86"/>
      <c r="W61" s="34"/>
      <c r="X61" s="37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12.75">
      <c r="A62" s="95"/>
      <c r="B62" s="92" t="s">
        <v>56</v>
      </c>
      <c r="C62" s="93"/>
      <c r="D62" s="94">
        <f>+D16+D19+D21</f>
        <v>1</v>
      </c>
      <c r="E62" s="93"/>
      <c r="F62" s="94">
        <f>+F16+F19+F21</f>
        <v>1</v>
      </c>
      <c r="G62" s="93"/>
      <c r="H62" s="94">
        <f>+H16+H19+H21</f>
        <v>1</v>
      </c>
      <c r="I62" s="93"/>
      <c r="J62" s="94">
        <f>+J16+J19+J21</f>
        <v>1</v>
      </c>
      <c r="K62" s="93"/>
      <c r="L62" s="94">
        <f>+L16+L19+L21</f>
        <v>1</v>
      </c>
      <c r="M62" s="93"/>
      <c r="N62" s="94">
        <f>+N16+N19+N21</f>
        <v>1</v>
      </c>
      <c r="O62" s="93"/>
      <c r="P62" s="94">
        <f>+P16+P19+P21</f>
        <v>1</v>
      </c>
      <c r="Q62" s="93"/>
      <c r="R62" s="94">
        <f>+R16+R19+R21</f>
        <v>1</v>
      </c>
      <c r="S62" s="93"/>
      <c r="T62" s="94">
        <f>+T16+T19+T21</f>
        <v>1</v>
      </c>
      <c r="U62" s="93"/>
      <c r="V62" s="94">
        <f>+V16+V19+V21</f>
        <v>1</v>
      </c>
      <c r="W62" s="34"/>
      <c r="X62" s="37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 ht="12.75">
      <c r="A63" s="80" t="s">
        <v>59</v>
      </c>
      <c r="B63" s="85"/>
      <c r="C63" s="70"/>
      <c r="D63" s="86"/>
      <c r="E63" s="70"/>
      <c r="F63" s="86"/>
      <c r="G63" s="70"/>
      <c r="H63" s="86"/>
      <c r="I63" s="70"/>
      <c r="J63" s="86"/>
      <c r="K63" s="70"/>
      <c r="L63" s="86"/>
      <c r="M63" s="70"/>
      <c r="N63" s="86"/>
      <c r="O63" s="70"/>
      <c r="P63" s="86"/>
      <c r="Q63" s="70"/>
      <c r="R63" s="86"/>
      <c r="S63" s="70"/>
      <c r="T63" s="86"/>
      <c r="U63" s="70"/>
      <c r="V63" s="86"/>
      <c r="W63" s="34"/>
      <c r="X63" s="37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2.75">
      <c r="A64" s="87"/>
      <c r="B64" s="69" t="s">
        <v>57</v>
      </c>
      <c r="C64" s="70"/>
      <c r="D64" s="71">
        <f>+C16+C19+C21</f>
        <v>40</v>
      </c>
      <c r="E64" s="70"/>
      <c r="F64" s="71">
        <f>+E16+E19+E21</f>
        <v>30</v>
      </c>
      <c r="G64" s="70"/>
      <c r="H64" s="71">
        <f>+G16+G19+G21</f>
        <v>35</v>
      </c>
      <c r="I64" s="70"/>
      <c r="J64" s="71">
        <f>+I16+I19+I21</f>
        <v>50</v>
      </c>
      <c r="K64" s="70"/>
      <c r="L64" s="71">
        <f>+K16+K19+K21</f>
        <v>8</v>
      </c>
      <c r="M64" s="70"/>
      <c r="N64" s="71">
        <f>+M16+M19+M21</f>
        <v>4</v>
      </c>
      <c r="O64" s="70"/>
      <c r="P64" s="71">
        <f>+O16+O19+O21</f>
        <v>5</v>
      </c>
      <c r="Q64" s="70"/>
      <c r="R64" s="71">
        <f>+Q16+Q19+Q21</f>
        <v>7</v>
      </c>
      <c r="S64" s="70"/>
      <c r="T64" s="71">
        <f>+S16+S19+S21</f>
        <v>5</v>
      </c>
      <c r="U64" s="70"/>
      <c r="V64" s="71">
        <f>+U16+U19+U21</f>
        <v>2</v>
      </c>
      <c r="W64" s="34"/>
      <c r="X64" s="37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 ht="12.75">
      <c r="A65" s="57"/>
      <c r="B65" s="42" t="s">
        <v>0</v>
      </c>
      <c r="C65" s="96"/>
      <c r="D65" s="71">
        <f>+C47</f>
        <v>94</v>
      </c>
      <c r="E65" s="96"/>
      <c r="F65" s="71">
        <f>+E47</f>
        <v>140</v>
      </c>
      <c r="G65" s="96"/>
      <c r="H65" s="71">
        <f>+G47</f>
        <v>135</v>
      </c>
      <c r="I65" s="96"/>
      <c r="J65" s="71">
        <f>+I47</f>
        <v>105</v>
      </c>
      <c r="K65" s="96"/>
      <c r="L65" s="71">
        <f>+K47</f>
        <v>50</v>
      </c>
      <c r="M65" s="96"/>
      <c r="N65" s="71">
        <f>+M47</f>
        <v>21</v>
      </c>
      <c r="O65" s="96"/>
      <c r="P65" s="71">
        <f>+O47</f>
        <v>58</v>
      </c>
      <c r="Q65" s="96"/>
      <c r="R65" s="71">
        <f>+Q47</f>
        <v>26</v>
      </c>
      <c r="S65" s="96"/>
      <c r="T65" s="71">
        <f>+S47</f>
        <v>18</v>
      </c>
      <c r="U65" s="96"/>
      <c r="V65" s="71">
        <f>+U47</f>
        <v>129</v>
      </c>
      <c r="W65" s="34"/>
      <c r="X65" s="37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 ht="13.5" thickBot="1">
      <c r="A66" s="72"/>
      <c r="B66" s="46" t="s">
        <v>58</v>
      </c>
      <c r="C66" s="97"/>
      <c r="D66" s="98">
        <f>+D64/D65</f>
        <v>0.425531914893617</v>
      </c>
      <c r="E66" s="97"/>
      <c r="F66" s="98">
        <f>+F64/F65</f>
        <v>0.21428571428571427</v>
      </c>
      <c r="G66" s="97"/>
      <c r="H66" s="98">
        <f>+H64/H65</f>
        <v>0.25925925925925924</v>
      </c>
      <c r="I66" s="97"/>
      <c r="J66" s="98">
        <f>+J64/J65</f>
        <v>0.47619047619047616</v>
      </c>
      <c r="K66" s="97"/>
      <c r="L66" s="98">
        <f>+L64/L65</f>
        <v>0.16</v>
      </c>
      <c r="M66" s="97"/>
      <c r="N66" s="98">
        <f>+N64/N65</f>
        <v>0.19047619047619047</v>
      </c>
      <c r="O66" s="97"/>
      <c r="P66" s="98">
        <f>+P64/P65</f>
        <v>0.08620689655172414</v>
      </c>
      <c r="Q66" s="97"/>
      <c r="R66" s="98">
        <f>+R64/R65</f>
        <v>0.2692307692307692</v>
      </c>
      <c r="S66" s="97"/>
      <c r="T66" s="98">
        <f>+T64/T65</f>
        <v>0.2777777777777778</v>
      </c>
      <c r="U66" s="97"/>
      <c r="V66" s="98">
        <f>+V64/V65</f>
        <v>0.015503875968992248</v>
      </c>
      <c r="W66" s="34"/>
      <c r="X66" s="37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 ht="13.5" thickTop="1">
      <c r="A67" s="76" t="s">
        <v>23</v>
      </c>
      <c r="B67" s="77"/>
      <c r="C67" s="78"/>
      <c r="D67" s="79"/>
      <c r="E67" s="78"/>
      <c r="F67" s="79"/>
      <c r="G67" s="78"/>
      <c r="H67" s="79"/>
      <c r="I67" s="78"/>
      <c r="J67" s="79"/>
      <c r="K67" s="78"/>
      <c r="L67" s="79"/>
      <c r="M67" s="78"/>
      <c r="N67" s="79"/>
      <c r="O67" s="78"/>
      <c r="P67" s="79"/>
      <c r="Q67" s="78"/>
      <c r="R67" s="79"/>
      <c r="S67" s="78"/>
      <c r="T67" s="79"/>
      <c r="U67" s="78"/>
      <c r="V67" s="79"/>
      <c r="W67" s="34"/>
      <c r="X67" s="37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35" ht="12.75">
      <c r="A68" s="57"/>
      <c r="B68" s="69" t="s">
        <v>60</v>
      </c>
      <c r="C68" s="70"/>
      <c r="D68" s="94">
        <f>+D47</f>
        <v>6</v>
      </c>
      <c r="E68" s="70"/>
      <c r="F68" s="94">
        <f>+F47</f>
        <v>5</v>
      </c>
      <c r="G68" s="70"/>
      <c r="H68" s="94">
        <f>+H47</f>
        <v>5</v>
      </c>
      <c r="I68" s="70"/>
      <c r="J68" s="94">
        <f>+J47</f>
        <v>5</v>
      </c>
      <c r="K68" s="70"/>
      <c r="L68" s="94">
        <f>+L47</f>
        <v>5</v>
      </c>
      <c r="M68" s="70"/>
      <c r="N68" s="94">
        <f>+N47</f>
        <v>3</v>
      </c>
      <c r="O68" s="70"/>
      <c r="P68" s="94">
        <f>+P47</f>
        <v>3</v>
      </c>
      <c r="Q68" s="70"/>
      <c r="R68" s="94">
        <f>+R47</f>
        <v>3</v>
      </c>
      <c r="S68" s="70"/>
      <c r="T68" s="94">
        <f>+T47</f>
        <v>3</v>
      </c>
      <c r="U68" s="70"/>
      <c r="V68" s="94">
        <f>+V47</f>
        <v>7</v>
      </c>
      <c r="W68" s="34"/>
      <c r="X68" s="37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 ht="12.75">
      <c r="A69" s="80" t="s">
        <v>61</v>
      </c>
      <c r="B69" s="85"/>
      <c r="C69" s="70"/>
      <c r="D69" s="86"/>
      <c r="E69" s="70"/>
      <c r="F69" s="86"/>
      <c r="G69" s="70"/>
      <c r="H69" s="86"/>
      <c r="I69" s="70"/>
      <c r="J69" s="86"/>
      <c r="K69" s="70"/>
      <c r="L69" s="86"/>
      <c r="M69" s="70"/>
      <c r="N69" s="86"/>
      <c r="O69" s="70"/>
      <c r="P69" s="86"/>
      <c r="Q69" s="70"/>
      <c r="R69" s="86"/>
      <c r="S69" s="70"/>
      <c r="T69" s="86"/>
      <c r="U69" s="70"/>
      <c r="V69" s="86"/>
      <c r="W69" s="34"/>
      <c r="X69" s="37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 ht="12.75">
      <c r="A70" s="80"/>
      <c r="B70" s="69" t="s">
        <v>62</v>
      </c>
      <c r="C70" s="70"/>
      <c r="D70" s="71">
        <f>+D54</f>
        <v>40</v>
      </c>
      <c r="E70" s="70"/>
      <c r="F70" s="71">
        <f>+F54</f>
        <v>45</v>
      </c>
      <c r="G70" s="70"/>
      <c r="H70" s="71">
        <f>+H54</f>
        <v>50</v>
      </c>
      <c r="I70" s="70"/>
      <c r="J70" s="71">
        <f>+J54</f>
        <v>50</v>
      </c>
      <c r="K70" s="70"/>
      <c r="L70" s="71">
        <f>+L54</f>
        <v>20</v>
      </c>
      <c r="M70" s="70"/>
      <c r="N70" s="71">
        <f>+N54</f>
        <v>12</v>
      </c>
      <c r="O70" s="70"/>
      <c r="P70" s="71">
        <f>+P54</f>
        <v>43</v>
      </c>
      <c r="Q70" s="70"/>
      <c r="R70" s="71">
        <f>+R54</f>
        <v>15</v>
      </c>
      <c r="S70" s="70"/>
      <c r="T70" s="71">
        <f>+T54</f>
        <v>12</v>
      </c>
      <c r="U70" s="70"/>
      <c r="V70" s="71">
        <f>+V54</f>
        <v>100</v>
      </c>
      <c r="W70" s="34"/>
      <c r="X70" s="37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 ht="12.75">
      <c r="A71" s="87"/>
      <c r="B71" s="69" t="s">
        <v>0</v>
      </c>
      <c r="C71" s="70"/>
      <c r="D71" s="71">
        <f>+D50</f>
        <v>94</v>
      </c>
      <c r="E71" s="70"/>
      <c r="F71" s="71">
        <f>+F50</f>
        <v>140</v>
      </c>
      <c r="G71" s="70"/>
      <c r="H71" s="71">
        <f>+H50</f>
        <v>135</v>
      </c>
      <c r="I71" s="70"/>
      <c r="J71" s="71">
        <f>+J50</f>
        <v>105</v>
      </c>
      <c r="K71" s="70"/>
      <c r="L71" s="71">
        <f>+L50</f>
        <v>50</v>
      </c>
      <c r="M71" s="70"/>
      <c r="N71" s="71">
        <f>+N50</f>
        <v>21</v>
      </c>
      <c r="O71" s="70"/>
      <c r="P71" s="71">
        <f>+P50</f>
        <v>58</v>
      </c>
      <c r="Q71" s="70"/>
      <c r="R71" s="71">
        <f>+R50</f>
        <v>26</v>
      </c>
      <c r="S71" s="70"/>
      <c r="T71" s="71">
        <f>+T50</f>
        <v>18</v>
      </c>
      <c r="U71" s="70"/>
      <c r="V71" s="71">
        <f>+V50</f>
        <v>129</v>
      </c>
      <c r="W71" s="34"/>
      <c r="X71" s="37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ht="13.5" thickBot="1">
      <c r="A72" s="99"/>
      <c r="B72" s="73" t="s">
        <v>58</v>
      </c>
      <c r="C72" s="74"/>
      <c r="D72" s="98">
        <f>+D70/D71</f>
        <v>0.425531914893617</v>
      </c>
      <c r="E72" s="74"/>
      <c r="F72" s="98">
        <f>+F70/F71</f>
        <v>0.32142857142857145</v>
      </c>
      <c r="G72" s="74"/>
      <c r="H72" s="98">
        <f>+H70/H71</f>
        <v>0.37037037037037035</v>
      </c>
      <c r="I72" s="74"/>
      <c r="J72" s="98">
        <f>+J70/J71</f>
        <v>0.47619047619047616</v>
      </c>
      <c r="K72" s="74"/>
      <c r="L72" s="98">
        <f>+L70/L71</f>
        <v>0.4</v>
      </c>
      <c r="M72" s="74"/>
      <c r="N72" s="98">
        <f>+N70/N71</f>
        <v>0.5714285714285714</v>
      </c>
      <c r="O72" s="74"/>
      <c r="P72" s="98">
        <f>+P70/P71</f>
        <v>0.7413793103448276</v>
      </c>
      <c r="Q72" s="74"/>
      <c r="R72" s="98">
        <f>+R70/R71</f>
        <v>0.5769230769230769</v>
      </c>
      <c r="S72" s="74"/>
      <c r="T72" s="98">
        <f>+T70/T71</f>
        <v>0.6666666666666666</v>
      </c>
      <c r="U72" s="74"/>
      <c r="V72" s="98">
        <f>+V70/V71</f>
        <v>0.7751937984496124</v>
      </c>
      <c r="W72" s="34"/>
      <c r="X72" s="37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35" ht="13.5" thickTop="1">
      <c r="A73" s="76" t="s">
        <v>25</v>
      </c>
      <c r="B73" s="77"/>
      <c r="C73" s="78"/>
      <c r="D73" s="79"/>
      <c r="E73" s="78"/>
      <c r="F73" s="79"/>
      <c r="G73" s="78"/>
      <c r="H73" s="79"/>
      <c r="I73" s="78"/>
      <c r="J73" s="79"/>
      <c r="K73" s="78"/>
      <c r="L73" s="79"/>
      <c r="M73" s="78"/>
      <c r="N73" s="79"/>
      <c r="O73" s="78"/>
      <c r="P73" s="79"/>
      <c r="Q73" s="78"/>
      <c r="R73" s="79"/>
      <c r="S73" s="78"/>
      <c r="T73" s="79"/>
      <c r="U73" s="78"/>
      <c r="V73" s="79"/>
      <c r="W73" s="34"/>
      <c r="X73" s="37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 ht="12.75">
      <c r="A74" s="87"/>
      <c r="B74" s="69" t="s">
        <v>63</v>
      </c>
      <c r="C74" s="70"/>
      <c r="D74" s="94"/>
      <c r="E74" s="70"/>
      <c r="F74" s="94"/>
      <c r="G74" s="70"/>
      <c r="H74" s="94"/>
      <c r="I74" s="70"/>
      <c r="J74" s="94"/>
      <c r="K74" s="70"/>
      <c r="L74" s="94"/>
      <c r="M74" s="70"/>
      <c r="N74" s="94"/>
      <c r="O74" s="70"/>
      <c r="P74" s="94"/>
      <c r="Q74" s="70"/>
      <c r="R74" s="94"/>
      <c r="S74" s="70"/>
      <c r="T74" s="94"/>
      <c r="U74" s="70"/>
      <c r="V74" s="94"/>
      <c r="W74" s="34"/>
      <c r="X74" s="37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1:35" ht="12.75">
      <c r="A75" s="87"/>
      <c r="B75" s="69" t="s">
        <v>67</v>
      </c>
      <c r="C75" s="70"/>
      <c r="D75" s="71">
        <f>IF(D60&gt;22,4,IF(D60&gt;=17,3,IF(D60&gt;=11,2,1)))</f>
        <v>1</v>
      </c>
      <c r="E75" s="70"/>
      <c r="F75" s="71">
        <f>IF(F60&gt;22,4,IF(F60&gt;=17,3,IF(F60&gt;=11,2,1)))</f>
        <v>1</v>
      </c>
      <c r="G75" s="70"/>
      <c r="H75" s="71">
        <f>IF(H60&gt;22,4,IF(H60&gt;=17,3,IF(H60&gt;=11,2,1)))</f>
        <v>1</v>
      </c>
      <c r="I75" s="70"/>
      <c r="J75" s="71">
        <f>IF(J60&gt;22,4,IF(J60&gt;=17,3,IF(J60&gt;=11,2,1)))</f>
        <v>1</v>
      </c>
      <c r="K75" s="70"/>
      <c r="L75" s="71">
        <f>IF(L60&gt;22,4,IF(L60&gt;=17,3,IF(L60&gt;=11,2,1)))</f>
        <v>1</v>
      </c>
      <c r="M75" s="70"/>
      <c r="N75" s="71">
        <f>IF(N60&gt;22,4,IF(N60&gt;=17,3,IF(N60&gt;=11,2,1)))</f>
        <v>1</v>
      </c>
      <c r="O75" s="70"/>
      <c r="P75" s="71">
        <f>IF(P60&gt;22,4,IF(P60&gt;=17,3,IF(P60&gt;=11,2,1)))</f>
        <v>1</v>
      </c>
      <c r="Q75" s="70"/>
      <c r="R75" s="71">
        <f>IF(R60&gt;22,4,IF(R60&gt;=17,3,IF(R60&gt;=11,2,1)))</f>
        <v>1</v>
      </c>
      <c r="S75" s="70"/>
      <c r="T75" s="71">
        <f>IF(T60&gt;22,4,IF(T60&gt;=17,3,IF(T60&gt;=11,2,1)))</f>
        <v>1</v>
      </c>
      <c r="U75" s="70"/>
      <c r="V75" s="71">
        <f>IF(V60&gt;22,4,IF(V60&gt;=17,3,IF(V60&gt;=11,2,1)))</f>
        <v>1</v>
      </c>
      <c r="W75" s="34"/>
      <c r="X75" s="37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ht="12.75">
      <c r="A76" s="87"/>
      <c r="B76" s="69" t="s">
        <v>64</v>
      </c>
      <c r="C76" s="70"/>
      <c r="D76" s="71">
        <f>IF(D62&gt;8,4,IF(D62&gt;=5,3,IF(D62&gt;=2,2,1)))</f>
        <v>1</v>
      </c>
      <c r="E76" s="70"/>
      <c r="F76" s="71">
        <f>IF(F62&gt;8,4,IF(F62&gt;=5,3,IF(F62&gt;=2,2,1)))</f>
        <v>1</v>
      </c>
      <c r="G76" s="70"/>
      <c r="H76" s="71">
        <f>IF(H62&gt;8,4,IF(H62&gt;=5,3,IF(H62&gt;=2,2,1)))</f>
        <v>1</v>
      </c>
      <c r="I76" s="70"/>
      <c r="J76" s="71">
        <f>IF(J62&gt;8,4,IF(J62&gt;=5,3,IF(J62&gt;=2,2,1)))</f>
        <v>1</v>
      </c>
      <c r="K76" s="70"/>
      <c r="L76" s="71">
        <f>IF(L62&gt;8,4,IF(L62&gt;=5,3,IF(L62&gt;=2,2,1)))</f>
        <v>1</v>
      </c>
      <c r="M76" s="70"/>
      <c r="N76" s="71">
        <f>IF(N62&gt;8,4,IF(N62&gt;=5,3,IF(N62&gt;=2,2,1)))</f>
        <v>1</v>
      </c>
      <c r="O76" s="70"/>
      <c r="P76" s="71">
        <f>IF(P62&gt;8,4,IF(P62&gt;=5,3,IF(P62&gt;=2,2,1)))</f>
        <v>1</v>
      </c>
      <c r="Q76" s="70"/>
      <c r="R76" s="71">
        <f>IF(R62&gt;8,4,IF(R62&gt;=5,3,IF(R62&gt;=2,2,1)))</f>
        <v>1</v>
      </c>
      <c r="S76" s="70"/>
      <c r="T76" s="71">
        <f>IF(T62&gt;8,4,IF(T62&gt;=5,3,IF(T62&gt;=2,2,1)))</f>
        <v>1</v>
      </c>
      <c r="U76" s="70"/>
      <c r="V76" s="71">
        <f>IF(V62&gt;8,4,IF(V62&gt;=5,3,IF(V62&gt;=2,2,1)))</f>
        <v>1</v>
      </c>
      <c r="W76" s="34"/>
      <c r="X76" s="37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 ht="12.75">
      <c r="A77" s="87"/>
      <c r="B77" s="69" t="s">
        <v>66</v>
      </c>
      <c r="C77" s="70"/>
      <c r="D77" s="71">
        <f>IF(D66&gt;=0.75,4,IF(D66&gt;=0.5,3,IF(D66&gt;=0.25,2,1)))</f>
        <v>2</v>
      </c>
      <c r="E77" s="70"/>
      <c r="F77" s="71">
        <f>IF(F66&gt;=0.75,4,IF(F66&gt;=0.5,3,IF(F66&gt;=0.25,2,1)))</f>
        <v>1</v>
      </c>
      <c r="G77" s="70"/>
      <c r="H77" s="71">
        <f>IF(H66&gt;=0.75,4,IF(H66&gt;=0.5,3,IF(H66&gt;=0.25,2,1)))</f>
        <v>2</v>
      </c>
      <c r="I77" s="70"/>
      <c r="J77" s="71">
        <f>IF(J66&gt;=0.75,4,IF(J66&gt;=0.5,3,IF(J66&gt;=0.25,2,1)))</f>
        <v>2</v>
      </c>
      <c r="K77" s="70"/>
      <c r="L77" s="71">
        <f>IF(L66&gt;=0.75,4,IF(L66&gt;=0.5,3,IF(L66&gt;=0.25,2,1)))</f>
        <v>1</v>
      </c>
      <c r="M77" s="70"/>
      <c r="N77" s="71">
        <f>IF(N66&gt;=0.75,4,IF(N66&gt;=0.5,3,IF(N66&gt;=0.25,2,1)))</f>
        <v>1</v>
      </c>
      <c r="O77" s="70"/>
      <c r="P77" s="71">
        <f>IF(P66&gt;=0.75,4,IF(P66&gt;=0.5,3,IF(P66&gt;=0.25,2,1)))</f>
        <v>1</v>
      </c>
      <c r="Q77" s="70"/>
      <c r="R77" s="71">
        <f>IF(R66&gt;=0.75,4,IF(R66&gt;=0.5,3,IF(R66&gt;=0.25,2,1)))</f>
        <v>2</v>
      </c>
      <c r="S77" s="70"/>
      <c r="T77" s="71">
        <f>IF(T66&gt;=0.75,4,IF(T66&gt;=0.5,3,IF(T66&gt;=0.25,2,1)))</f>
        <v>2</v>
      </c>
      <c r="U77" s="70"/>
      <c r="V77" s="71">
        <f>IF(V66&gt;=0.75,4,IF(V66&gt;=0.5,3,IF(V66&gt;=0.25,2,1)))</f>
        <v>1</v>
      </c>
      <c r="W77" s="34"/>
      <c r="X77" s="37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 ht="13.5" thickBot="1">
      <c r="A78" s="100"/>
      <c r="B78" s="101" t="s">
        <v>24</v>
      </c>
      <c r="C78" s="102"/>
      <c r="D78" s="103">
        <f>IF(D72&lt;=0.4,4,IF(D72&lt;=0.6,3,IF(D72&lt;=0.8,2,1)))</f>
        <v>3</v>
      </c>
      <c r="E78" s="102"/>
      <c r="F78" s="103">
        <f>IF(F72&lt;=0.4,4,IF(F72&lt;=0.6,3,IF(F72&lt;=0.8,2,1)))</f>
        <v>4</v>
      </c>
      <c r="G78" s="102"/>
      <c r="H78" s="103">
        <f>IF(H72&lt;=0.4,4,IF(H72&lt;=0.6,3,IF(H72&lt;=0.8,2,1)))</f>
        <v>4</v>
      </c>
      <c r="I78" s="102"/>
      <c r="J78" s="103">
        <f>IF(J72&lt;=0.4,4,IF(J72&lt;=0.6,3,IF(J72&lt;=0.8,2,1)))</f>
        <v>3</v>
      </c>
      <c r="K78" s="102"/>
      <c r="L78" s="103">
        <f>IF(L72&lt;=0.4,4,IF(L72&lt;=0.6,3,IF(L72&lt;=0.8,2,1)))</f>
        <v>4</v>
      </c>
      <c r="M78" s="102"/>
      <c r="N78" s="103">
        <f>IF(N72&lt;=0.4,4,IF(N72&lt;=0.6,3,IF(N72&lt;=0.8,2,1)))</f>
        <v>3</v>
      </c>
      <c r="O78" s="102"/>
      <c r="P78" s="103">
        <f>IF(P72&lt;=0.4,4,IF(P72&lt;=0.6,3,IF(P72&lt;=0.8,2,1)))</f>
        <v>2</v>
      </c>
      <c r="Q78" s="102"/>
      <c r="R78" s="103">
        <f>IF(R72&lt;=0.4,4,IF(R72&lt;=0.6,3,IF(R72&lt;=0.8,2,1)))</f>
        <v>3</v>
      </c>
      <c r="S78" s="102"/>
      <c r="T78" s="103">
        <f>IF(T72&lt;=0.4,4,IF(T72&lt;=0.6,3,IF(T72&lt;=0.8,2,1)))</f>
        <v>2</v>
      </c>
      <c r="U78" s="102"/>
      <c r="V78" s="103">
        <f>IF(V72&lt;=0.4,4,IF(V72&lt;=0.6,3,IF(V72&lt;=0.8,2,1)))</f>
        <v>2</v>
      </c>
      <c r="W78" s="34"/>
      <c r="X78" s="37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  <row r="79" spans="1:35" ht="14.25" thickBot="1" thickTop="1">
      <c r="A79" s="104"/>
      <c r="B79" s="105" t="s">
        <v>0</v>
      </c>
      <c r="C79" s="106"/>
      <c r="D79" s="107">
        <f>SUM(D75:D78)</f>
        <v>7</v>
      </c>
      <c r="E79" s="106"/>
      <c r="F79" s="107">
        <f>SUM(F75:F78)</f>
        <v>7</v>
      </c>
      <c r="G79" s="106"/>
      <c r="H79" s="107">
        <f>SUM(H75:H78)</f>
        <v>8</v>
      </c>
      <c r="I79" s="106"/>
      <c r="J79" s="107">
        <f>SUM(J75:J78)</f>
        <v>7</v>
      </c>
      <c r="K79" s="106"/>
      <c r="L79" s="107">
        <f>SUM(L75:L78)</f>
        <v>7</v>
      </c>
      <c r="M79" s="106"/>
      <c r="N79" s="107">
        <f>SUM(N75:N78)</f>
        <v>6</v>
      </c>
      <c r="O79" s="106"/>
      <c r="P79" s="107">
        <f>SUM(P75:P78)</f>
        <v>5</v>
      </c>
      <c r="Q79" s="106"/>
      <c r="R79" s="107">
        <f>SUM(R75:R78)</f>
        <v>7</v>
      </c>
      <c r="S79" s="106"/>
      <c r="T79" s="107">
        <f>SUM(T75:T78)</f>
        <v>6</v>
      </c>
      <c r="U79" s="106"/>
      <c r="V79" s="107">
        <f>SUM(V75:V78)</f>
        <v>5</v>
      </c>
      <c r="W79" s="34"/>
      <c r="X79" s="37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pans="1:35" ht="14.25" thickBot="1" thickTop="1">
      <c r="A80" s="104"/>
      <c r="B80" s="105" t="s">
        <v>65</v>
      </c>
      <c r="C80" s="106"/>
      <c r="D80" s="107">
        <f>+D79/4</f>
        <v>1.75</v>
      </c>
      <c r="E80" s="106"/>
      <c r="F80" s="107">
        <f>+F79/4</f>
        <v>1.75</v>
      </c>
      <c r="G80" s="106"/>
      <c r="H80" s="107">
        <f>+H79/4</f>
        <v>2</v>
      </c>
      <c r="I80" s="106"/>
      <c r="J80" s="107">
        <f>+J79/4</f>
        <v>1.75</v>
      </c>
      <c r="K80" s="106"/>
      <c r="L80" s="107">
        <f>+L79/4</f>
        <v>1.75</v>
      </c>
      <c r="M80" s="106"/>
      <c r="N80" s="107">
        <f>+N79/4</f>
        <v>1.5</v>
      </c>
      <c r="O80" s="106"/>
      <c r="P80" s="107">
        <f>+P79/4</f>
        <v>1.25</v>
      </c>
      <c r="Q80" s="106"/>
      <c r="R80" s="107">
        <f>+R79/4</f>
        <v>1.75</v>
      </c>
      <c r="S80" s="106"/>
      <c r="T80" s="107">
        <f>+T79/4</f>
        <v>1.5</v>
      </c>
      <c r="U80" s="106"/>
      <c r="V80" s="107">
        <f>+V79/4</f>
        <v>1.25</v>
      </c>
      <c r="W80" s="34"/>
      <c r="X80" s="37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</row>
    <row r="81" spans="1:5" ht="13.5" thickTop="1">
      <c r="A81" s="1"/>
      <c r="B81" s="1"/>
      <c r="C81" s="1"/>
      <c r="D81" s="1"/>
      <c r="E81" s="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</sheetData>
  <sheetProtection password="CD58" sheet="1" objects="1" scenarios="1"/>
  <mergeCells count="94">
    <mergeCell ref="U12:V12"/>
    <mergeCell ref="K1:L1"/>
    <mergeCell ref="E5:F5"/>
    <mergeCell ref="E6:F6"/>
    <mergeCell ref="E9:F9"/>
    <mergeCell ref="E10:F10"/>
    <mergeCell ref="E11:F11"/>
    <mergeCell ref="E12:F12"/>
    <mergeCell ref="G5:H5"/>
    <mergeCell ref="G6:H6"/>
    <mergeCell ref="U5:V5"/>
    <mergeCell ref="U9:V9"/>
    <mergeCell ref="U10:V10"/>
    <mergeCell ref="U11:V11"/>
    <mergeCell ref="U6:V6"/>
    <mergeCell ref="U7:V7"/>
    <mergeCell ref="U8:V8"/>
    <mergeCell ref="U4:V4"/>
    <mergeCell ref="G9:H9"/>
    <mergeCell ref="I5:J5"/>
    <mergeCell ref="I6:J6"/>
    <mergeCell ref="I9:J9"/>
    <mergeCell ref="K5:L5"/>
    <mergeCell ref="K6:L6"/>
    <mergeCell ref="K9:L9"/>
    <mergeCell ref="G7:H7"/>
    <mergeCell ref="G8:H8"/>
    <mergeCell ref="Q12:R12"/>
    <mergeCell ref="S4:T4"/>
    <mergeCell ref="S6:T6"/>
    <mergeCell ref="S5:T5"/>
    <mergeCell ref="S9:T9"/>
    <mergeCell ref="S10:T10"/>
    <mergeCell ref="S11:T11"/>
    <mergeCell ref="S12:T12"/>
    <mergeCell ref="Q5:R5"/>
    <mergeCell ref="Q7:R7"/>
    <mergeCell ref="Q9:R9"/>
    <mergeCell ref="Q10:R10"/>
    <mergeCell ref="Q11:R11"/>
    <mergeCell ref="Q6:R6"/>
    <mergeCell ref="Q8:R8"/>
    <mergeCell ref="M8:N8"/>
    <mergeCell ref="O7:P7"/>
    <mergeCell ref="Q4:R4"/>
    <mergeCell ref="G10:H10"/>
    <mergeCell ref="I10:J10"/>
    <mergeCell ref="K10:L10"/>
    <mergeCell ref="M5:N5"/>
    <mergeCell ref="O5:P5"/>
    <mergeCell ref="M6:N6"/>
    <mergeCell ref="O6:P6"/>
    <mergeCell ref="E7:F7"/>
    <mergeCell ref="E8:F8"/>
    <mergeCell ref="K7:L7"/>
    <mergeCell ref="K8:L8"/>
    <mergeCell ref="I7:J7"/>
    <mergeCell ref="I8:J8"/>
    <mergeCell ref="I11:J11"/>
    <mergeCell ref="K11:L11"/>
    <mergeCell ref="M10:N10"/>
    <mergeCell ref="M11:N11"/>
    <mergeCell ref="G12:H12"/>
    <mergeCell ref="I4:J4"/>
    <mergeCell ref="S7:T7"/>
    <mergeCell ref="S8:T8"/>
    <mergeCell ref="I12:J12"/>
    <mergeCell ref="K4:L4"/>
    <mergeCell ref="K12:L12"/>
    <mergeCell ref="O8:P8"/>
    <mergeCell ref="M4:N4"/>
    <mergeCell ref="G11:H11"/>
    <mergeCell ref="K2:L2"/>
    <mergeCell ref="G4:H4"/>
    <mergeCell ref="C4:D4"/>
    <mergeCell ref="E4:F4"/>
    <mergeCell ref="C10:D10"/>
    <mergeCell ref="C11:D11"/>
    <mergeCell ref="C12:D12"/>
    <mergeCell ref="C5:D5"/>
    <mergeCell ref="C6:D6"/>
    <mergeCell ref="C8:D8"/>
    <mergeCell ref="C7:D7"/>
    <mergeCell ref="C9:D9"/>
    <mergeCell ref="U1:V1"/>
    <mergeCell ref="U2:V2"/>
    <mergeCell ref="M12:N12"/>
    <mergeCell ref="O4:P4"/>
    <mergeCell ref="O9:P9"/>
    <mergeCell ref="O10:P10"/>
    <mergeCell ref="O11:P11"/>
    <mergeCell ref="O12:P12"/>
    <mergeCell ref="M9:N9"/>
    <mergeCell ref="M7:N7"/>
  </mergeCells>
  <printOptions/>
  <pageMargins left="1" right="0.5" top="0.25" bottom="0.25" header="0.5" footer="0"/>
  <pageSetup fitToWidth="2" horizontalDpi="600" verticalDpi="600" orientation="portrait" scale="65" r:id="rId2"/>
  <headerFooter alignWithMargins="0">
    <oddFooter>&amp;L&amp;"Arial,Bold"&amp;F&amp;C&amp;"Arial,Bold"Page &amp;P/&amp;N&amp;R&amp;"Arial,Bold"&amp;D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1">
      <selection activeCell="A1" sqref="A1"/>
    </sheetView>
  </sheetViews>
  <sheetFormatPr defaultColWidth="9.33203125" defaultRowHeight="12.75"/>
  <cols>
    <col min="1" max="1" width="9.33203125" style="3" customWidth="1"/>
    <col min="2" max="2" width="12.83203125" style="3" customWidth="1"/>
    <col min="3" max="3" width="19.16015625" style="3" customWidth="1"/>
    <col min="4" max="4" width="13" style="3" customWidth="1"/>
    <col min="5" max="5" width="18.16015625" style="3" customWidth="1"/>
    <col min="6" max="6" width="9" style="3" customWidth="1"/>
    <col min="7" max="16384" width="9.33203125" style="3" customWidth="1"/>
  </cols>
  <sheetData>
    <row r="1" ht="18">
      <c r="B1" s="2" t="s">
        <v>83</v>
      </c>
    </row>
    <row r="2" ht="15.75">
      <c r="B2" s="4" t="s">
        <v>84</v>
      </c>
    </row>
    <row r="3" ht="15.75">
      <c r="B3" s="4" t="s">
        <v>90</v>
      </c>
    </row>
    <row r="4" ht="15.75">
      <c r="B4" s="4"/>
    </row>
    <row r="5" spans="3:4" ht="12.75">
      <c r="C5" s="12" t="s">
        <v>91</v>
      </c>
      <c r="D5" s="11" t="str">
        <f>+Sheet1!K1</f>
        <v>Byrne Creek</v>
      </c>
    </row>
    <row r="6" spans="3:4" ht="12.75">
      <c r="C6" s="12" t="s">
        <v>120</v>
      </c>
      <c r="D6" s="11" t="str">
        <f>+Sheet1!K2</f>
        <v>2003 Winter</v>
      </c>
    </row>
    <row r="7" ht="16.5" thickBot="1">
      <c r="B7" s="4"/>
    </row>
    <row r="8" spans="2:6" ht="14.25" thickBot="1" thickTop="1">
      <c r="B8" s="19" t="s">
        <v>88</v>
      </c>
      <c r="C8" s="20" t="s">
        <v>85</v>
      </c>
      <c r="D8" s="20" t="s">
        <v>86</v>
      </c>
      <c r="E8" s="20" t="s">
        <v>87</v>
      </c>
      <c r="F8" s="21" t="s">
        <v>89</v>
      </c>
    </row>
    <row r="9" spans="2:6" ht="13.5" thickTop="1">
      <c r="B9" s="17">
        <f>+Sheet1!C5</f>
        <v>37675</v>
      </c>
      <c r="C9" s="18" t="str">
        <f>+Sheet1!C6</f>
        <v>Byrne &amp; Meadow</v>
      </c>
      <c r="D9" s="18" t="str">
        <f>+Sheet1!C7</f>
        <v>Tag 507</v>
      </c>
      <c r="E9" s="18" t="str">
        <f>+Sheet1!C8</f>
        <v>40m U/s of Tag</v>
      </c>
      <c r="F9" s="30">
        <f>+Sheet1!D80</f>
        <v>1.75</v>
      </c>
    </row>
    <row r="10" spans="2:6" ht="12.75">
      <c r="B10" s="13">
        <f>+Sheet1!E5</f>
        <v>37675</v>
      </c>
      <c r="C10" s="14" t="str">
        <f>+Sheet1!E6</f>
        <v>Habitat #4</v>
      </c>
      <c r="D10" s="14" t="str">
        <f>+Sheet1!E7</f>
        <v>Tag 509</v>
      </c>
      <c r="E10" s="14" t="str">
        <f>+Sheet1!E8</f>
        <v>30m U/s of Tag</v>
      </c>
      <c r="F10" s="31">
        <f>+Sheet1!F80</f>
        <v>1.75</v>
      </c>
    </row>
    <row r="11" spans="2:6" ht="12.75">
      <c r="B11" s="13">
        <f>+Sheet1!G5</f>
        <v>37675</v>
      </c>
      <c r="C11" s="14" t="str">
        <f>+Sheet1!G6</f>
        <v>Habitat #3</v>
      </c>
      <c r="D11" s="14" t="str">
        <f>+Sheet1!G7</f>
        <v>Tag 512</v>
      </c>
      <c r="E11" s="14" t="str">
        <f>+Sheet1!G8</f>
        <v>15m U/s of Tag</v>
      </c>
      <c r="F11" s="31">
        <f>+Sheet1!H80</f>
        <v>2</v>
      </c>
    </row>
    <row r="12" spans="2:6" ht="12.75">
      <c r="B12" s="13">
        <f>+Sheet1!I5</f>
        <v>37661</v>
      </c>
      <c r="C12" s="14" t="str">
        <f>+Sheet1!I6</f>
        <v>Habitat #2</v>
      </c>
      <c r="D12" s="14" t="str">
        <f>+Sheet1!I7</f>
        <v>Tag 513</v>
      </c>
      <c r="E12" s="14" t="str">
        <f>+Sheet1!I8</f>
        <v>30m U/s of Tag</v>
      </c>
      <c r="F12" s="31">
        <f>+Sheet1!J80</f>
        <v>1.75</v>
      </c>
    </row>
    <row r="13" spans="2:6" ht="12.75">
      <c r="B13" s="13">
        <f>+Sheet1!K5</f>
        <v>37661</v>
      </c>
      <c r="C13" s="14" t="str">
        <f>+Sheet1!K6</f>
        <v>Habitat #1</v>
      </c>
      <c r="D13" s="14" t="str">
        <f>+Sheet1!K7</f>
        <v>Tag 514</v>
      </c>
      <c r="E13" s="14" t="str">
        <f>+Sheet1!K8</f>
        <v>5m D/s of Tag</v>
      </c>
      <c r="F13" s="31">
        <f>+Sheet1!L80</f>
        <v>1.75</v>
      </c>
    </row>
    <row r="14" spans="2:6" ht="12.75">
      <c r="B14" s="13">
        <f>+Sheet1!M5</f>
        <v>37688</v>
      </c>
      <c r="C14" s="14" t="str">
        <f>+Sheet1!M6</f>
        <v>Wooden Bridge</v>
      </c>
      <c r="D14" s="14" t="str">
        <f>+Sheet1!M7</f>
        <v>Tag 516</v>
      </c>
      <c r="E14" s="14" t="str">
        <f>+Sheet1!M8</f>
        <v>50m D/s of Tag</v>
      </c>
      <c r="F14" s="31">
        <f>+Sheet1!N80</f>
        <v>1.5</v>
      </c>
    </row>
    <row r="15" spans="2:6" ht="12.75">
      <c r="B15" s="13">
        <f>+Sheet1!O5</f>
        <v>37688</v>
      </c>
      <c r="C15" s="14" t="str">
        <f>+Sheet1!O6</f>
        <v>Wooden Bridge</v>
      </c>
      <c r="D15" s="14" t="str">
        <f>+Sheet1!O7</f>
        <v>Tag 516</v>
      </c>
      <c r="E15" s="14" t="str">
        <f>+Sheet1!O8</f>
        <v>5m U/s of Tag</v>
      </c>
      <c r="F15" s="31">
        <f>+Sheet1!P80</f>
        <v>1.25</v>
      </c>
    </row>
    <row r="16" spans="2:6" ht="12.75">
      <c r="B16" s="13">
        <f>+Sheet1!Q5</f>
        <v>37654</v>
      </c>
      <c r="C16" s="14" t="str">
        <f>+Sheet1!Q6</f>
        <v>Hedley Outfall</v>
      </c>
      <c r="D16" s="14" t="str">
        <f>+Sheet1!Q7</f>
        <v>Tag 530</v>
      </c>
      <c r="E16" s="14" t="str">
        <f>+Sheet1!Q8</f>
        <v>50m D/s of Tag</v>
      </c>
      <c r="F16" s="31">
        <f>+Sheet1!R80</f>
        <v>1.75</v>
      </c>
    </row>
    <row r="17" spans="2:6" ht="12.75">
      <c r="B17" s="13">
        <f>+Sheet1!S5</f>
        <v>37654</v>
      </c>
      <c r="C17" s="14" t="str">
        <f>+Sheet1!S6</f>
        <v>Hedley Outfall</v>
      </c>
      <c r="D17" s="14" t="str">
        <f>+Sheet1!S7</f>
        <v>Tag 530</v>
      </c>
      <c r="E17" s="14" t="str">
        <f>+Sheet1!S8</f>
        <v>50m U/s of Tag</v>
      </c>
      <c r="F17" s="31">
        <f>+Sheet1!T80</f>
        <v>1.5</v>
      </c>
    </row>
    <row r="18" spans="2:6" ht="13.5" thickBot="1">
      <c r="B18" s="15">
        <f>+Sheet1!U5</f>
        <v>37654</v>
      </c>
      <c r="C18" s="16" t="str">
        <f>+Sheet1!U6</f>
        <v>Headwater</v>
      </c>
      <c r="D18" s="16" t="str">
        <f>+Sheet1!U7</f>
        <v>18th Ave</v>
      </c>
      <c r="E18" s="16" t="str">
        <f>+Sheet1!U8</f>
        <v>Susan's Pond</v>
      </c>
      <c r="F18" s="32">
        <f>+Sheet1!V80</f>
        <v>1.25</v>
      </c>
    </row>
    <row r="19" ht="13.5" thickTop="1"/>
    <row r="20" ht="12.75">
      <c r="G20" s="22" t="s">
        <v>93</v>
      </c>
    </row>
    <row r="21" ht="12.75">
      <c r="G21" s="22"/>
    </row>
    <row r="22" spans="3:7" ht="12.75">
      <c r="C22" s="11" t="str">
        <f>+D5</f>
        <v>Byrne Creek</v>
      </c>
      <c r="G22" s="22"/>
    </row>
    <row r="23" spans="3:7" ht="12.75">
      <c r="C23" s="11" t="str">
        <f>+D6</f>
        <v>2003 Winter</v>
      </c>
      <c r="G23" s="22"/>
    </row>
    <row r="24" ht="12.75">
      <c r="G24" s="22"/>
    </row>
    <row r="25" ht="12.75">
      <c r="G25" s="22" t="s">
        <v>96</v>
      </c>
    </row>
    <row r="26" ht="12.75">
      <c r="G26" s="22"/>
    </row>
    <row r="27" ht="12.75">
      <c r="G27" s="22"/>
    </row>
    <row r="28" ht="12.75">
      <c r="G28" s="22"/>
    </row>
    <row r="29" ht="12.75">
      <c r="G29" s="23"/>
    </row>
    <row r="30" ht="12.75">
      <c r="G30" s="22" t="s">
        <v>95</v>
      </c>
    </row>
    <row r="31" ht="12.75">
      <c r="G31" s="22"/>
    </row>
    <row r="32" ht="12.75">
      <c r="G32" s="22"/>
    </row>
    <row r="33" ht="12.75">
      <c r="G33" s="22"/>
    </row>
    <row r="34" ht="12.75">
      <c r="G34" s="23"/>
    </row>
    <row r="35" ht="12.75">
      <c r="G35" s="22" t="s">
        <v>94</v>
      </c>
    </row>
  </sheetData>
  <sheetProtection password="CD58" sheet="1" objects="1" scenarios="1"/>
  <printOptions/>
  <pageMargins left="0.75" right="0.75" top="1" bottom="1" header="0.5" footer="0.5"/>
  <pageSetup horizontalDpi="360" verticalDpi="360" orientation="portrait" r:id="rId2"/>
  <headerFooter alignWithMargins="0">
    <oddFooter>&amp;L&amp;12&amp;F&amp;R&amp;12&amp;D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someone</cp:lastModifiedBy>
  <cp:lastPrinted>2003-04-08T02:05:04Z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